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anjaweigl/Downloads/"/>
    </mc:Choice>
  </mc:AlternateContent>
  <xr:revisionPtr revIDLastSave="0" documentId="8_{EA52F1E8-3FE7-324E-A2A3-A9F58FA33DA5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📅 Schichtplan" sheetId="1" r:id="rId1"/>
    <sheet name="Monatsübersicht" sheetId="2" state="hidden" r:id="rId2"/>
    <sheet name="👥 Mitarbeiter" sheetId="3" r:id="rId3"/>
    <sheet name="⏰ Schichten" sheetId="4" r:id="rId4"/>
    <sheet name="🏢 Abteilungen" sheetId="5" r:id="rId5"/>
    <sheet name="📊 Statistiken" sheetId="6" r:id="rId6"/>
    <sheet name="🔍 Nostradamus Vorschau" sheetId="7" r:id="rId7"/>
  </sheets>
  <definedNames>
    <definedName name="_xlnm._FilterDatabase" localSheetId="1" hidden="1">Monatsübersicht!$D$13:$D$21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6" l="1"/>
  <c r="B18" i="6"/>
  <c r="B17" i="6"/>
  <c r="B20" i="6" s="1"/>
  <c r="B11" i="6"/>
  <c r="G8" i="4"/>
  <c r="F8" i="4"/>
  <c r="F7" i="4"/>
  <c r="G7" i="4" s="1"/>
  <c r="G6" i="4"/>
  <c r="F6" i="4"/>
  <c r="F5" i="4"/>
  <c r="G5" i="4" s="1"/>
  <c r="G4" i="4"/>
  <c r="F4" i="4"/>
  <c r="G16" i="3"/>
  <c r="G15" i="3"/>
  <c r="G14" i="3"/>
  <c r="G11" i="3"/>
  <c r="G10" i="3"/>
  <c r="G8" i="3"/>
  <c r="G7" i="3"/>
  <c r="G6" i="3"/>
  <c r="G5" i="3"/>
  <c r="G4" i="3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E22" i="2"/>
  <c r="B40" i="1" a="1"/>
  <c r="B40" i="1" s="1"/>
  <c r="B39" i="1" a="1"/>
  <c r="B39" i="1" s="1"/>
  <c r="B38" i="1" a="1"/>
  <c r="B38" i="1" s="1"/>
  <c r="B37" i="1" a="1"/>
  <c r="B37" i="1" s="1"/>
  <c r="B36" i="1" a="1"/>
  <c r="B36" i="1" s="1"/>
  <c r="B35" i="1" a="1"/>
  <c r="B35" i="1" s="1"/>
  <c r="B34" i="1" a="1"/>
  <c r="B34" i="1" s="1"/>
  <c r="B33" i="1" a="1"/>
  <c r="B33" i="1" s="1"/>
  <c r="B32" i="1" a="1"/>
  <c r="B32" i="1" s="1"/>
  <c r="B31" i="1" a="1"/>
  <c r="B31" i="1" s="1"/>
  <c r="B30" i="1" a="1"/>
  <c r="B30" i="1" s="1"/>
  <c r="B29" i="1" a="1"/>
  <c r="B29" i="1" s="1"/>
  <c r="B28" i="1" a="1"/>
  <c r="B28" i="1" s="1"/>
  <c r="B27" i="1" a="1"/>
  <c r="B27" i="1" s="1"/>
  <c r="B26" i="1" a="1"/>
  <c r="B26" i="1" s="1"/>
  <c r="P25" i="1"/>
  <c r="N25" i="1"/>
  <c r="M25" i="1"/>
  <c r="K25" i="1" a="1"/>
  <c r="K25" i="1" s="1"/>
  <c r="L25" i="1" s="1"/>
  <c r="O25" i="1" s="1"/>
  <c r="B25" i="1" a="1"/>
  <c r="B25" i="1"/>
  <c r="P24" i="1"/>
  <c r="N24" i="1"/>
  <c r="M24" i="1"/>
  <c r="K24" i="1" a="1"/>
  <c r="K24" i="1" s="1"/>
  <c r="L24" i="1" s="1"/>
  <c r="O24" i="1" s="1"/>
  <c r="B24" i="1" a="1"/>
  <c r="B24" i="1" s="1"/>
  <c r="P23" i="1"/>
  <c r="N23" i="1"/>
  <c r="M23" i="1"/>
  <c r="K23" i="1" a="1"/>
  <c r="K23" i="1"/>
  <c r="L23" i="1" s="1"/>
  <c r="O23" i="1" s="1"/>
  <c r="B23" i="1" a="1"/>
  <c r="B23" i="1" s="1"/>
  <c r="P22" i="1"/>
  <c r="N22" i="1"/>
  <c r="M22" i="1"/>
  <c r="K22" i="1" a="1"/>
  <c r="K22" i="1" s="1"/>
  <c r="L22" i="1" s="1"/>
  <c r="O22" i="1" s="1"/>
  <c r="B22" i="1" a="1"/>
  <c r="B22" i="1"/>
  <c r="P21" i="1"/>
  <c r="N21" i="1"/>
  <c r="M21" i="1"/>
  <c r="K21" i="1" a="1"/>
  <c r="K21" i="1" s="1"/>
  <c r="L21" i="1" s="1"/>
  <c r="O21" i="1" s="1"/>
  <c r="B21" i="1" a="1"/>
  <c r="B21" i="1"/>
  <c r="P20" i="1"/>
  <c r="N20" i="1"/>
  <c r="M20" i="1"/>
  <c r="K20" i="1" a="1"/>
  <c r="K20" i="1"/>
  <c r="L20" i="1" s="1"/>
  <c r="O20" i="1" s="1"/>
  <c r="B20" i="1" a="1"/>
  <c r="B20" i="1" s="1"/>
  <c r="P19" i="1"/>
  <c r="N19" i="1"/>
  <c r="M19" i="1"/>
  <c r="K19" i="1" a="1"/>
  <c r="K19" i="1"/>
  <c r="L19" i="1" s="1"/>
  <c r="O19" i="1" s="1"/>
  <c r="B19" i="1" a="1"/>
  <c r="B19" i="1" s="1"/>
  <c r="P18" i="1"/>
  <c r="N18" i="1"/>
  <c r="M18" i="1"/>
  <c r="O18" i="1" s="1"/>
  <c r="C33" i="1" s="1"/>
  <c r="K18" i="1" a="1"/>
  <c r="K18" i="1"/>
  <c r="B18" i="1" a="1"/>
  <c r="B18" i="1" s="1"/>
  <c r="P17" i="1"/>
  <c r="N17" i="1"/>
  <c r="M17" i="1"/>
  <c r="K17" i="1" a="1"/>
  <c r="K17" i="1" s="1"/>
  <c r="L17" i="1" s="1"/>
  <c r="O17" i="1" s="1"/>
  <c r="B17" i="1" a="1"/>
  <c r="B17" i="1"/>
  <c r="P16" i="1"/>
  <c r="N16" i="1"/>
  <c r="M16" i="1"/>
  <c r="K16" i="1" a="1"/>
  <c r="K16" i="1" s="1"/>
  <c r="L16" i="1" s="1"/>
  <c r="O16" i="1" s="1"/>
  <c r="B16" i="1" a="1"/>
  <c r="B16" i="1"/>
  <c r="P15" i="1"/>
  <c r="N15" i="1"/>
  <c r="M15" i="1"/>
  <c r="K15" i="1" a="1"/>
  <c r="K15" i="1" s="1"/>
  <c r="L15" i="1" s="1"/>
  <c r="O15" i="1" s="1"/>
  <c r="B15" i="1" a="1"/>
  <c r="B15" i="1" s="1"/>
  <c r="P14" i="1"/>
  <c r="N14" i="1"/>
  <c r="M14" i="1"/>
  <c r="L14" i="1"/>
  <c r="O14" i="1" s="1"/>
  <c r="K14" i="1" a="1"/>
  <c r="K14" i="1"/>
  <c r="B14" i="1" a="1"/>
  <c r="B14" i="1" s="1"/>
  <c r="P13" i="1"/>
  <c r="N13" i="1"/>
  <c r="M13" i="1"/>
  <c r="K13" i="1" a="1"/>
  <c r="K13" i="1"/>
  <c r="L13" i="1" s="1"/>
  <c r="O13" i="1" s="1"/>
  <c r="B13" i="1" a="1"/>
  <c r="B13" i="1"/>
  <c r="I10" i="1"/>
  <c r="G10" i="1"/>
  <c r="C10" i="1"/>
  <c r="F10" i="1" s="1"/>
  <c r="I9" i="1" a="1"/>
  <c r="I9" i="1" s="1"/>
  <c r="H9" i="1" a="1"/>
  <c r="H9" i="1" s="1"/>
  <c r="G9" i="1" a="1"/>
  <c r="G9" i="1" s="1"/>
  <c r="F9" i="1" a="1"/>
  <c r="F9" i="1" s="1"/>
  <c r="E9" i="1" a="1"/>
  <c r="E9" i="1" s="1"/>
  <c r="D9" i="1" a="1"/>
  <c r="D9" i="1" s="1"/>
  <c r="C9" i="1" a="1"/>
  <c r="C9" i="1" s="1"/>
  <c r="B10" i="6" l="1"/>
  <c r="B12" i="6" s="1"/>
  <c r="E32" i="1"/>
  <c r="C32" i="1"/>
  <c r="E33" i="1"/>
  <c r="E40" i="1"/>
  <c r="C40" i="1"/>
  <c r="E36" i="1"/>
  <c r="C36" i="1"/>
  <c r="E31" i="1"/>
  <c r="C31" i="1"/>
  <c r="E39" i="1"/>
  <c r="C39" i="1"/>
  <c r="E35" i="1"/>
  <c r="C35" i="1"/>
  <c r="E38" i="1"/>
  <c r="C38" i="1"/>
  <c r="B13" i="6"/>
  <c r="B27" i="6" s="1"/>
  <c r="E30" i="1"/>
  <c r="C30" i="1"/>
  <c r="B25" i="6"/>
  <c r="E34" i="1"/>
  <c r="C34" i="1"/>
  <c r="E28" i="1"/>
  <c r="C28" i="1"/>
  <c r="B24" i="6"/>
  <c r="B6" i="6"/>
  <c r="B5" i="6"/>
  <c r="B4" i="6"/>
  <c r="E29" i="1"/>
  <c r="C29" i="1"/>
  <c r="E37" i="1"/>
  <c r="C37" i="1"/>
  <c r="H10" i="1"/>
  <c r="D10" i="1"/>
  <c r="E10" i="1"/>
</calcChain>
</file>

<file path=xl/sharedStrings.xml><?xml version="1.0" encoding="utf-8"?>
<sst xmlns="http://schemas.openxmlformats.org/spreadsheetml/2006/main" count="437" uniqueCount="192">
  <si>
    <t xml:space="preserve"> </t>
  </si>
  <si>
    <t>Name des Unternehmens</t>
  </si>
  <si>
    <t>Dienstplan: Monat / Jahr</t>
  </si>
  <si>
    <t>Schichten</t>
  </si>
  <si>
    <t>KW</t>
  </si>
  <si>
    <t>Mo</t>
  </si>
  <si>
    <t>Di</t>
  </si>
  <si>
    <t>Mi</t>
  </si>
  <si>
    <t>Do</t>
  </si>
  <si>
    <t>Fr</t>
  </si>
  <si>
    <t>Sa</t>
  </si>
  <si>
    <t>So</t>
  </si>
  <si>
    <t>Mitarbeiter</t>
  </si>
  <si>
    <t>Soll (h)</t>
  </si>
  <si>
    <t>Eingeteilt (h)</t>
  </si>
  <si>
    <t>Ruhezeit (h)</t>
  </si>
  <si>
    <t>Noch offen (h)</t>
  </si>
  <si>
    <t>Frei (d)</t>
  </si>
  <si>
    <t>F</t>
  </si>
  <si>
    <t>M</t>
  </si>
  <si>
    <t>–</t>
  </si>
  <si>
    <t>A</t>
  </si>
  <si>
    <t>N</t>
  </si>
  <si>
    <t>Optimierung</t>
  </si>
  <si>
    <t>Tausch-Möglichkeiten</t>
  </si>
  <si>
    <t>✅ POSITIV (+) = akzeptable Unterstunden</t>
  </si>
  <si>
    <t>❌ NEGATIV (-) = Überstunden</t>
  </si>
  <si>
    <t>🎯 ZIEL: -2 bis +2 Stunden</t>
  </si>
  <si>
    <t>⚠️ WARNUNG: Überstunden sind rechtlich problematisch und teuer!</t>
  </si>
  <si>
    <t>Schichtplan: Monat / Jahr</t>
  </si>
  <si>
    <t>Name des Mitarbeiters</t>
  </si>
  <si>
    <t>Schicht</t>
  </si>
  <si>
    <t>B</t>
  </si>
  <si>
    <t>C</t>
  </si>
  <si>
    <t>Name</t>
  </si>
  <si>
    <t>W1</t>
  </si>
  <si>
    <t>W2</t>
  </si>
  <si>
    <t>W3</t>
  </si>
  <si>
    <t>W4</t>
  </si>
  <si>
    <t>W5</t>
  </si>
  <si>
    <t>Name Mitarbeiter 1</t>
  </si>
  <si>
    <t>Name Mitarbeiter 2</t>
  </si>
  <si>
    <t>Name Mitarbeiter 3</t>
  </si>
  <si>
    <t>Name Mitarbeiter 4</t>
  </si>
  <si>
    <t>Name Mitarbeiter 5</t>
  </si>
  <si>
    <t>Name Mitarbeiter 6</t>
  </si>
  <si>
    <t>Name Mitarbeiter 7</t>
  </si>
  <si>
    <t>Name Mitarbeiter 8</t>
  </si>
  <si>
    <t>Arbeitsstunden/Woche gesamt</t>
  </si>
  <si>
    <t>Mitarbeitername</t>
  </si>
  <si>
    <t>Abteilung</t>
  </si>
  <si>
    <t>Position</t>
  </si>
  <si>
    <t>Max Std/Woche</t>
  </si>
  <si>
    <t>Vertragstyp</t>
  </si>
  <si>
    <t>Status</t>
  </si>
  <si>
    <t>Verfügbarkeit</t>
  </si>
  <si>
    <t>Anja (Küchenchef)</t>
  </si>
  <si>
    <t>Küche</t>
  </si>
  <si>
    <t>Küchenchef</t>
  </si>
  <si>
    <t>Vollzeit</t>
  </si>
  <si>
    <t>Bene (Koch)</t>
  </si>
  <si>
    <t>Koch</t>
  </si>
  <si>
    <t>Carin (Koch)</t>
  </si>
  <si>
    <t>Domi (Küche)</t>
  </si>
  <si>
    <t>Aushilfe</t>
  </si>
  <si>
    <t>Elise (Bar)</t>
  </si>
  <si>
    <t>Bar</t>
  </si>
  <si>
    <t>Barkeeper</t>
  </si>
  <si>
    <t>Frank (Bar)</t>
  </si>
  <si>
    <t>Teilzeit</t>
  </si>
  <si>
    <t>Aktiv</t>
  </si>
  <si>
    <t>Georg (Service)</t>
  </si>
  <si>
    <t>Service</t>
  </si>
  <si>
    <t>Serviceleitung</t>
  </si>
  <si>
    <t>Hilde (Kellnerin)</t>
  </si>
  <si>
    <t>Kellner/in</t>
  </si>
  <si>
    <t>Ina (Kellnerin)</t>
  </si>
  <si>
    <t>Jörg (Empfang)</t>
  </si>
  <si>
    <t>Empfang</t>
  </si>
  <si>
    <t>Rezeptionist</t>
  </si>
  <si>
    <t>Kim (Empfang)</t>
  </si>
  <si>
    <t>Leo (Reinigung)</t>
  </si>
  <si>
    <t>Reinigung</t>
  </si>
  <si>
    <t>Reinigungskraft</t>
  </si>
  <si>
    <t>Mads (Management)</t>
  </si>
  <si>
    <t>Management</t>
  </si>
  <si>
    <t>Manager</t>
  </si>
  <si>
    <t>Schichtname</t>
  </si>
  <si>
    <t>Code</t>
  </si>
  <si>
    <t>Startzeit</t>
  </si>
  <si>
    <t>Endzeit</t>
  </si>
  <si>
    <t>Stunden (inkl. Pause)</t>
  </si>
  <si>
    <t>Notwendige Pausen</t>
  </si>
  <si>
    <t>🌅 Frühschicht</t>
  </si>
  <si>
    <t>🍝 Mittagschicht</t>
  </si>
  <si>
    <t>🍷 Abendschicht</t>
  </si>
  <si>
    <t>🌙 Nachtschicht</t>
  </si>
  <si>
    <t>🌴 Frei/Urlaub</t>
  </si>
  <si>
    <t>Frei</t>
  </si>
  <si>
    <t>Abteilungsleitung</t>
  </si>
  <si>
    <t>Beschreibung</t>
  </si>
  <si>
    <t>Mitarbeiter Anzahl</t>
  </si>
  <si>
    <t>Anja</t>
  </si>
  <si>
    <t>Hauptküche &amp; Prep</t>
  </si>
  <si>
    <t>Georg</t>
  </si>
  <si>
    <t>Bedienung &amp; Gäste</t>
  </si>
  <si>
    <t>Elise</t>
  </si>
  <si>
    <t>Getränke &amp; Cocktails</t>
  </si>
  <si>
    <t>Jörg</t>
  </si>
  <si>
    <t>Rezeption &amp; Check-in</t>
  </si>
  <si>
    <t>Leo</t>
  </si>
  <si>
    <t>Reinigung &amp; Hygiene</t>
  </si>
  <si>
    <t>Mads</t>
  </si>
  <si>
    <t>Leitung &amp; Verwaltung</t>
  </si>
  <si>
    <t>Statistik</t>
  </si>
  <si>
    <t>Wert</t>
  </si>
  <si>
    <t>Interpretation</t>
  </si>
  <si>
    <t>Zielbereich</t>
  </si>
  <si>
    <t>Wenn außerhalb von Zielbereich</t>
  </si>
  <si>
    <t>🚨 ÜBERSTUNDEN-RISIKO</t>
  </si>
  <si>
    <t>Mitarbeiter mit Überstunden</t>
  </si>
  <si>
    <t>Anzahl MA mit Überstunden (Soll minus Ist &lt; 0)</t>
  </si>
  <si>
    <t>0–3 MA</t>
  </si>
  <si>
    <t>Schichten reduzieren bei betroffenen MA</t>
  </si>
  <si>
    <t>Kritische Überstunden (&gt;5h)</t>
  </si>
  <si>
    <t>MA mit kritischen Überstunden (&gt;5h über Vertrag)</t>
  </si>
  <si>
    <t>0 MA</t>
  </si>
  <si>
    <t>🚨 Sofort handeln!</t>
  </si>
  <si>
    <t>Summe aller Überstunden der Woche (h)</t>
  </si>
  <si>
    <t>Summe aller Überstunden der Woche</t>
  </si>
  <si>
    <t>&lt;10h gesamt</t>
  </si>
  <si>
    <t>Schichtverteilung überarbeiten</t>
  </si>
  <si>
    <t>📊 AUSLASTUNG &amp; EFFIZIENZ</t>
  </si>
  <si>
    <t>Wochenstunden Geplant</t>
  </si>
  <si>
    <t>Tatsächlich geplante Arbeitsstunden</t>
  </si>
  <si>
    <t>75–95 % der Kapazität</t>
  </si>
  <si>
    <t>Bei &gt;95%: Überbesetzung reduzieren</t>
  </si>
  <si>
    <t>Max. Kapazität verfügbar</t>
  </si>
  <si>
    <t>Theoretisch verfügbare Kapazität</t>
  </si>
  <si>
    <t>Summe aller Verträge</t>
  </si>
  <si>
    <t>Verträge anpassen falls nötig</t>
  </si>
  <si>
    <t>Auslastung %</t>
  </si>
  <si>
    <t>Verhältnis Geplant zu Verfügbar in %</t>
  </si>
  <si>
    <t>80–95 %</t>
  </si>
  <si>
    <t>Bei &lt;75%: Unterbesetzt, bei &gt;95%: Überteuert</t>
  </si>
  <si>
    <t>Effizienz-Status</t>
  </si>
  <si>
    <t>Automatische Bewertung der Auslastung</t>
  </si>
  <si>
    <t>✅ OPTIMAL</t>
  </si>
  <si>
    <t>Auf grünen Bereich optimieren</t>
  </si>
  <si>
    <t>🏪 STOSSTZEITEN-ABDECKUNG</t>
  </si>
  <si>
    <t>Freitag Abdeckung (kritisch)</t>
  </si>
  <si>
    <t>Anzahl arbeitende MA am umsatzstärksten Tag</t>
  </si>
  <si>
    <t>60–80 % aller MA</t>
  </si>
  <si>
    <t>Bei 100%: Überbesetzt, bei &lt;50%: Unterbesetzt</t>
  </si>
  <si>
    <t>Samstag Abdeckung (kritisch)</t>
  </si>
  <si>
    <t>Anzahl arbeitende MA am zweitstärksten Tag</t>
  </si>
  <si>
    <t>65–85 % aller MA</t>
  </si>
  <si>
    <t>Bei 100%: Kostenexplosion vermeiden</t>
  </si>
  <si>
    <t>Schwächster Wochentag</t>
  </si>
  <si>
    <t>Tag mit geringster MA-Anzahl</t>
  </si>
  <si>
    <t>Normal: Mo/Di/Mi</t>
  </si>
  <si>
    <t>Schwache Tage sind normal</t>
  </si>
  <si>
    <t>Unterbesetzungs-Risiko</t>
  </si>
  <si>
    <t>Automatische Risikobewertung</t>
  </si>
  <si>
    <t>✅ OK</t>
  </si>
  <si>
    <t>Grüne Ampel anstreben</t>
  </si>
  <si>
    <t>⚖️ COMPLIANCE-WARNUNGEN</t>
  </si>
  <si>
    <t>Arbeitszeit-Verstöße</t>
  </si>
  <si>
    <t>Summe aller Arbeitszeit- und Pausenverstöße</t>
  </si>
  <si>
    <t>0–2 Verstöße</t>
  </si>
  <si>
    <t>Bei &gt;5: Genaue Prüfung erforderlich</t>
  </si>
  <si>
    <t>Mindestpausen erfüllt</t>
  </si>
  <si>
    <t>Prüfung ob bei Überstunden Pausen möglich</t>
  </si>
  <si>
    <t>✅ JA immer</t>
  </si>
  <si>
    <t>Bei NEIN: Pausenplan erstellen</t>
  </si>
  <si>
    <t>Springer verfügbar</t>
  </si>
  <si>
    <t>Verfügbare Notfall-Mitarbeiter</t>
  </si>
  <si>
    <t>Min. 1–2 Springer</t>
  </si>
  <si>
    <t>Bei 0: Springer einstellen</t>
  </si>
  <si>
    <t>Gesamt-Risikoscore</t>
  </si>
  <si>
    <t>Gesamtrisiko-Bewertung (0–20 Punkte)</t>
  </si>
  <si>
    <t>0–5 Punkte</t>
  </si>
  <si>
    <t>Bei &gt;10: Sofortmaßnahmen ergreifen</t>
  </si>
  <si>
    <t>Kostenfreie Demo anfordern</t>
  </si>
  <si>
    <t>#REF!</t>
  </si>
  <si>
    <r>
      <rPr>
        <b/>
        <sz val="10"/>
        <color theme="1"/>
        <rFont val="Arial"/>
        <family val="2"/>
        <scheme val="minor"/>
      </rPr>
      <t xml:space="preserve">F </t>
    </r>
    <r>
      <rPr>
        <sz val="10"/>
        <color theme="1"/>
        <rFont val="Arial"/>
        <family val="2"/>
        <scheme val="minor"/>
      </rPr>
      <t xml:space="preserve"> = Frühschicht</t>
    </r>
  </si>
  <si>
    <r>
      <rPr>
        <b/>
        <sz val="10"/>
        <color theme="1"/>
        <rFont val="Arial"/>
        <family val="2"/>
        <scheme val="minor"/>
      </rPr>
      <t xml:space="preserve">A  </t>
    </r>
    <r>
      <rPr>
        <sz val="10"/>
        <color theme="1"/>
        <rFont val="Arial"/>
        <family val="2"/>
        <scheme val="minor"/>
      </rPr>
      <t>= Abendschicht</t>
    </r>
  </si>
  <si>
    <r>
      <rPr>
        <b/>
        <sz val="10"/>
        <color theme="1"/>
        <rFont val="Arial"/>
        <family val="2"/>
        <scheme val="minor"/>
      </rPr>
      <t xml:space="preserve">K </t>
    </r>
    <r>
      <rPr>
        <sz val="10"/>
        <color theme="1"/>
        <rFont val="Arial"/>
        <family val="2"/>
        <scheme val="minor"/>
      </rPr>
      <t xml:space="preserve">= Krank </t>
    </r>
  </si>
  <si>
    <r>
      <rPr>
        <b/>
        <sz val="10"/>
        <color theme="1"/>
        <rFont val="Arial"/>
        <family val="2"/>
        <scheme val="minor"/>
      </rPr>
      <t>M</t>
    </r>
    <r>
      <rPr>
        <sz val="10"/>
        <color theme="1"/>
        <rFont val="Arial"/>
        <family val="2"/>
        <scheme val="minor"/>
      </rPr>
      <t xml:space="preserve">  = Mittagsschicht</t>
    </r>
  </si>
  <si>
    <r>
      <rPr>
        <b/>
        <sz val="10"/>
        <color theme="1"/>
        <rFont val="Arial"/>
        <family val="2"/>
        <scheme val="minor"/>
      </rPr>
      <t xml:space="preserve">– </t>
    </r>
    <r>
      <rPr>
        <sz val="10"/>
        <color theme="1"/>
        <rFont val="Arial"/>
        <family val="2"/>
        <scheme val="minor"/>
      </rPr>
      <t xml:space="preserve"> = Frei oder Urlaub</t>
    </r>
  </si>
  <si>
    <t xml:space="preserve">Professionelle und moderne Dienstplanung </t>
  </si>
  <si>
    <t>mit Nostradamus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</si>
</sst>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dd\.mm\.yyyy"/>
    <numFmt numFmtId="166" formatCode="m/d"/>
  </numFmts>
  <fonts count="45">
    <font>
      <sz val="10"/>
      <color rgb="FF000000"/>
      <name val="Arial"/>
      <scheme val="minor"/>
    </font>
    <font>
      <b/>
      <sz val="10"/>
      <color theme="1"/>
      <name val="Gabarito"/>
    </font>
    <font>
      <sz val="10"/>
      <color theme="1"/>
      <name val="Gabarito"/>
    </font>
    <font>
      <sz val="10"/>
      <name val="Arial"/>
      <family val="2"/>
    </font>
    <font>
      <b/>
      <sz val="10"/>
      <color rgb="FFFFFFFF"/>
      <name val="Gabarito"/>
    </font>
    <font>
      <b/>
      <sz val="20"/>
      <color rgb="FF434343"/>
      <name val="Lato"/>
    </font>
    <font>
      <sz val="10"/>
      <color rgb="FF434343"/>
      <name val="Lato"/>
    </font>
    <font>
      <sz val="10"/>
      <color rgb="FF434343"/>
      <name val="Raleway"/>
    </font>
    <font>
      <b/>
      <sz val="20"/>
      <color rgb="FF434343"/>
      <name val="Raleway"/>
    </font>
    <font>
      <b/>
      <sz val="10"/>
      <color rgb="FF434343"/>
      <name val="Lato"/>
    </font>
    <font>
      <sz val="10"/>
      <color rgb="FFFF9900"/>
      <name val="Lato"/>
    </font>
    <font>
      <sz val="10"/>
      <color theme="1"/>
      <name val="Lato"/>
    </font>
    <font>
      <b/>
      <sz val="10"/>
      <color rgb="FF434343"/>
      <name val="Raleway"/>
    </font>
    <font>
      <sz val="12"/>
      <color rgb="FF000000"/>
      <name val="Lato"/>
    </font>
    <font>
      <b/>
      <sz val="24"/>
      <color rgb="FF434343"/>
      <name val="Lato"/>
    </font>
    <font>
      <b/>
      <sz val="24"/>
      <color rgb="FFFF9E00"/>
      <name val="Lato"/>
    </font>
    <font>
      <b/>
      <sz val="10"/>
      <color theme="1"/>
      <name val="Lato"/>
    </font>
    <font>
      <b/>
      <sz val="26"/>
      <color rgb="FF000000"/>
      <name val="Lato"/>
    </font>
    <font>
      <sz val="14"/>
      <color theme="1"/>
      <name val="Lato"/>
    </font>
    <font>
      <b/>
      <sz val="30"/>
      <color rgb="FF000000"/>
      <name val="Raleway"/>
    </font>
    <font>
      <sz val="10"/>
      <color rgb="FF434343"/>
      <name val="Lato"/>
    </font>
    <font>
      <sz val="10"/>
      <color theme="1"/>
      <name val="Lato"/>
    </font>
    <font>
      <sz val="36"/>
      <color rgb="FF000000"/>
      <name val="Lato"/>
    </font>
    <font>
      <sz val="7"/>
      <color rgb="FF434343"/>
      <name val="Lato"/>
    </font>
    <font>
      <b/>
      <sz val="10"/>
      <color rgb="FF000000"/>
      <name val="Lato"/>
    </font>
    <font>
      <b/>
      <sz val="10"/>
      <color rgb="FFFFFFFF"/>
      <name val="Lato"/>
    </font>
    <font>
      <sz val="12"/>
      <color rgb="FF434343"/>
      <name val="Lato"/>
    </font>
    <font>
      <b/>
      <sz val="10"/>
      <color rgb="FF434343"/>
      <name val="Lato"/>
    </font>
    <font>
      <b/>
      <sz val="14"/>
      <color rgb="FF434343"/>
      <name val="Lato"/>
    </font>
    <font>
      <b/>
      <sz val="10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45"/>
      <color rgb="FF00A0D1"/>
      <name val="Gabarito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30"/>
      <color rgb="FF000000"/>
      <name val="Arial"/>
      <family val="2"/>
      <scheme val="major"/>
    </font>
    <font>
      <sz val="10"/>
      <name val="Arial"/>
      <family val="2"/>
      <scheme val="major"/>
    </font>
    <font>
      <sz val="10"/>
      <color rgb="FF383A42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383A42"/>
      <name val="Arial"/>
      <family val="2"/>
      <scheme val="minor"/>
    </font>
    <font>
      <b/>
      <sz val="30"/>
      <color rgb="FF000000"/>
      <name val="Arial"/>
      <family val="2"/>
      <scheme val="minor"/>
    </font>
    <font>
      <b/>
      <sz val="30"/>
      <color rgb="FF505050"/>
      <name val="Arial"/>
      <family val="2"/>
      <scheme val="major"/>
    </font>
    <font>
      <u/>
      <sz val="10"/>
      <color rgb="FFFFFFFF"/>
      <name val="Arial"/>
      <family val="2"/>
      <scheme val="minor"/>
    </font>
    <font>
      <sz val="26"/>
      <color rgb="FF00A0D1"/>
      <name val="Arial"/>
      <family val="2"/>
      <scheme val="major"/>
    </font>
    <font>
      <sz val="26"/>
      <color rgb="FF02A0D1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01A0D1"/>
        <bgColor rgb="FF01A0D1"/>
      </patternFill>
    </fill>
    <fill>
      <patternFill patternType="solid">
        <fgColor rgb="FFD9EDF3"/>
        <bgColor rgb="FFD9EDF3"/>
      </patternFill>
    </fill>
    <fill>
      <patternFill patternType="solid">
        <fgColor rgb="FFF3F3F3"/>
        <bgColor rgb="FFF3F3F3"/>
      </patternFill>
    </fill>
    <fill>
      <patternFill patternType="solid">
        <fgColor rgb="FF02A0D1"/>
        <bgColor rgb="FF02A0D1"/>
      </patternFill>
    </fill>
    <fill>
      <patternFill patternType="solid">
        <fgColor rgb="FFFFFFFF"/>
        <bgColor rgb="FFFFFFFF"/>
      </patternFill>
    </fill>
    <fill>
      <patternFill patternType="solid">
        <fgColor rgb="FFDCEEF4"/>
        <bgColor rgb="FFDCEEF4"/>
      </patternFill>
    </fill>
    <fill>
      <patternFill patternType="solid">
        <fgColor rgb="FF00A0D1"/>
        <bgColor rgb="FF00A0D1"/>
      </patternFill>
    </fill>
  </fills>
  <borders count="8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F3F3F3"/>
      </right>
      <top style="thin">
        <color rgb="FF000000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000000"/>
      </top>
      <bottom style="thin">
        <color rgb="FFF3F3F3"/>
      </bottom>
      <diagonal/>
    </border>
    <border>
      <left style="thin">
        <color rgb="FFF3F3F3"/>
      </left>
      <right style="thin">
        <color rgb="FF000000"/>
      </right>
      <top style="thin">
        <color rgb="FF000000"/>
      </top>
      <bottom style="thin">
        <color rgb="FFF3F3F3"/>
      </bottom>
      <diagonal/>
    </border>
    <border>
      <left style="thin">
        <color rgb="FF000000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F3F3F3"/>
      </right>
      <top style="thin">
        <color rgb="FFF3F3F3"/>
      </top>
      <bottom style="thin">
        <color rgb="FF000000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000000"/>
      </bottom>
      <diagonal/>
    </border>
    <border>
      <left style="thin">
        <color rgb="FFF3F3F3"/>
      </left>
      <right style="thin">
        <color rgb="FF000000"/>
      </right>
      <top style="thin">
        <color rgb="FFF3F3F3"/>
      </top>
      <bottom style="thin">
        <color rgb="FF000000"/>
      </bottom>
      <diagonal/>
    </border>
    <border>
      <left style="thin">
        <color rgb="FF000000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D9D9D9"/>
      </right>
      <top style="thin">
        <color rgb="FFD9D9D9"/>
      </top>
      <bottom style="thin">
        <color rgb="FF000000"/>
      </bottom>
      <diagonal/>
    </border>
    <border>
      <left style="thin">
        <color rgb="FFD9D9D9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n">
        <color rgb="FF000000"/>
      </right>
      <top/>
      <bottom style="thin">
        <color rgb="FFF3F3F3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/>
      <top style="thin">
        <color rgb="FF000000"/>
      </top>
      <bottom style="thin">
        <color rgb="FFCCCCCC"/>
      </bottom>
      <diagonal/>
    </border>
    <border>
      <left/>
      <right/>
      <top style="thin">
        <color rgb="FF000000"/>
      </top>
      <bottom style="thin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999999"/>
      </right>
      <top style="thin">
        <color rgb="FFCCCCCC"/>
      </top>
      <bottom/>
      <diagonal/>
    </border>
    <border>
      <left/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/>
      <right style="thin">
        <color rgb="FF999999"/>
      </right>
      <top style="thin">
        <color rgb="FF999999"/>
      </top>
      <bottom style="thin">
        <color rgb="FFCCCCCC"/>
      </bottom>
      <diagonal/>
    </border>
    <border>
      <left/>
      <right/>
      <top style="thin">
        <color rgb="FF999999"/>
      </top>
      <bottom style="thin">
        <color rgb="FFCCCCCC"/>
      </bottom>
      <diagonal/>
    </border>
    <border>
      <left/>
      <right style="thin">
        <color rgb="FF000000"/>
      </right>
      <top style="thin">
        <color rgb="FF999999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999999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/>
      <top style="thin">
        <color rgb="FFCCCCCC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000000"/>
      </bottom>
      <diagonal/>
    </border>
    <border>
      <left/>
      <right style="thin">
        <color rgb="FF999999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DCEEF4"/>
      </left>
      <right style="thin">
        <color rgb="FFDCEEF4"/>
      </right>
      <top style="thin">
        <color rgb="FFDCEEF4"/>
      </top>
      <bottom style="thin">
        <color rgb="FFDCEEF4"/>
      </bottom>
      <diagonal/>
    </border>
    <border>
      <left style="thin">
        <color rgb="FFDCEEF4"/>
      </left>
      <right/>
      <top style="thin">
        <color rgb="FFDCEEF4"/>
      </top>
      <bottom style="thin">
        <color rgb="FFDCEEF4"/>
      </bottom>
      <diagonal/>
    </border>
    <border>
      <left/>
      <right/>
      <top style="thin">
        <color rgb="FFDCEEF4"/>
      </top>
      <bottom style="thin">
        <color rgb="FFDCEEF4"/>
      </bottom>
      <diagonal/>
    </border>
    <border>
      <left/>
      <right style="thin">
        <color rgb="FFDCEEF4"/>
      </right>
      <top style="thin">
        <color rgb="FFDCEEF4"/>
      </top>
      <bottom style="thin">
        <color rgb="FFDCEEF4"/>
      </bottom>
      <diagonal/>
    </border>
    <border>
      <left style="thin">
        <color rgb="FFDCEEF4"/>
      </left>
      <right/>
      <top style="thin">
        <color rgb="FFDCEEF4"/>
      </top>
      <bottom/>
      <diagonal/>
    </border>
    <border>
      <left/>
      <right style="thin">
        <color rgb="FFDCEEF4"/>
      </right>
      <top style="thin">
        <color rgb="FFDCEEF4"/>
      </top>
      <bottom/>
      <diagonal/>
    </border>
    <border>
      <left style="thin">
        <color rgb="FFDCEEF4"/>
      </left>
      <right/>
      <top/>
      <bottom style="thin">
        <color rgb="FFDCEEF4"/>
      </bottom>
      <diagonal/>
    </border>
    <border>
      <left/>
      <right style="thin">
        <color rgb="FFDCEEF4"/>
      </right>
      <top/>
      <bottom style="thin">
        <color rgb="FFDCEEF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4" fontId="2" fillId="2" borderId="1" xfId="0" applyNumberFormat="1" applyFont="1" applyFill="1" applyBorder="1"/>
    <xf numFmtId="0" fontId="2" fillId="0" borderId="2" xfId="0" applyFont="1" applyBorder="1"/>
    <xf numFmtId="0" fontId="2" fillId="0" borderId="4" xfId="0" applyFont="1" applyBorder="1"/>
    <xf numFmtId="0" fontId="1" fillId="0" borderId="2" xfId="0" applyFont="1" applyBorder="1"/>
    <xf numFmtId="0" fontId="2" fillId="0" borderId="40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/>
    </xf>
    <xf numFmtId="164" fontId="13" fillId="2" borderId="0" xfId="0" applyNumberFormat="1" applyFont="1" applyFill="1" applyAlignment="1">
      <alignment horizontal="left"/>
    </xf>
    <xf numFmtId="164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left" vertical="top" wrapText="1"/>
    </xf>
    <xf numFmtId="0" fontId="15" fillId="3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5" fillId="2" borderId="4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3" borderId="45" xfId="0" applyNumberFormat="1" applyFont="1" applyFill="1" applyBorder="1" applyAlignment="1">
      <alignment horizontal="center" vertical="center"/>
    </xf>
    <xf numFmtId="0" fontId="27" fillId="3" borderId="50" xfId="0" applyFont="1" applyFill="1" applyBorder="1" applyAlignment="1">
      <alignment horizontal="left" vertical="center"/>
    </xf>
    <xf numFmtId="0" fontId="20" fillId="6" borderId="56" xfId="0" applyFont="1" applyFill="1" applyBorder="1" applyAlignment="1">
      <alignment horizontal="left" vertical="center"/>
    </xf>
    <xf numFmtId="0" fontId="20" fillId="4" borderId="56" xfId="0" applyFont="1" applyFill="1" applyBorder="1" applyAlignment="1">
      <alignment horizontal="left" vertical="center"/>
    </xf>
    <xf numFmtId="166" fontId="28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23" fillId="3" borderId="62" xfId="0" applyNumberFormat="1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4" fontId="28" fillId="0" borderId="0" xfId="0" applyNumberFormat="1" applyFont="1" applyAlignment="1">
      <alignment horizontal="left" vertical="center"/>
    </xf>
    <xf numFmtId="0" fontId="29" fillId="0" borderId="1" xfId="0" applyFont="1" applyBorder="1"/>
    <xf numFmtId="0" fontId="4" fillId="0" borderId="1" xfId="0" applyFont="1" applyBorder="1"/>
    <xf numFmtId="0" fontId="29" fillId="0" borderId="2" xfId="0" applyFont="1" applyBorder="1"/>
    <xf numFmtId="0" fontId="30" fillId="0" borderId="2" xfId="0" applyFont="1" applyBorder="1"/>
    <xf numFmtId="0" fontId="31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31" fillId="0" borderId="4" xfId="0" applyFont="1" applyBorder="1"/>
    <xf numFmtId="0" fontId="2" fillId="0" borderId="4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1" fillId="0" borderId="2" xfId="0" applyFont="1" applyBorder="1"/>
    <xf numFmtId="0" fontId="31" fillId="7" borderId="70" xfId="0" applyFont="1" applyFill="1" applyBorder="1"/>
    <xf numFmtId="0" fontId="32" fillId="7" borderId="70" xfId="0" applyFont="1" applyFill="1" applyBorder="1" applyAlignment="1">
      <alignment horizontal="center"/>
    </xf>
    <xf numFmtId="164" fontId="2" fillId="3" borderId="2" xfId="0" applyNumberFormat="1" applyFont="1" applyFill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/>
    </xf>
    <xf numFmtId="0" fontId="25" fillId="2" borderId="42" xfId="0" applyFont="1" applyFill="1" applyBorder="1" applyAlignment="1">
      <alignment horizontal="center" vertical="center"/>
    </xf>
    <xf numFmtId="0" fontId="3" fillId="0" borderId="43" xfId="0" applyFont="1" applyBorder="1"/>
    <xf numFmtId="0" fontId="3" fillId="0" borderId="44" xfId="0" applyFont="1" applyBorder="1"/>
    <xf numFmtId="0" fontId="27" fillId="3" borderId="46" xfId="0" applyFont="1" applyFill="1" applyBorder="1" applyAlignment="1">
      <alignment horizontal="center" vertical="center"/>
    </xf>
    <xf numFmtId="0" fontId="3" fillId="0" borderId="47" xfId="0" applyFont="1" applyBorder="1"/>
    <xf numFmtId="0" fontId="3" fillId="0" borderId="48" xfId="0" applyFont="1" applyBorder="1"/>
    <xf numFmtId="0" fontId="27" fillId="3" borderId="47" xfId="0" applyFont="1" applyFill="1" applyBorder="1" applyAlignment="1">
      <alignment horizontal="center" vertical="center"/>
    </xf>
    <xf numFmtId="0" fontId="3" fillId="0" borderId="49" xfId="0" applyFont="1" applyBorder="1"/>
    <xf numFmtId="0" fontId="23" fillId="3" borderId="51" xfId="0" applyFont="1" applyFill="1" applyBorder="1" applyAlignment="1">
      <alignment horizontal="center" vertical="center"/>
    </xf>
    <xf numFmtId="0" fontId="3" fillId="0" borderId="52" xfId="0" applyFont="1" applyBorder="1"/>
    <xf numFmtId="0" fontId="3" fillId="0" borderId="53" xfId="0" applyFont="1" applyBorder="1"/>
    <xf numFmtId="0" fontId="23" fillId="3" borderId="54" xfId="0" applyFont="1" applyFill="1" applyBorder="1" applyAlignment="1">
      <alignment horizontal="center" vertical="center"/>
    </xf>
    <xf numFmtId="0" fontId="3" fillId="0" borderId="55" xfId="0" applyFont="1" applyBorder="1"/>
    <xf numFmtId="0" fontId="6" fillId="6" borderId="57" xfId="0" applyFont="1" applyFill="1" applyBorder="1" applyAlignment="1">
      <alignment horizontal="center" vertical="center"/>
    </xf>
    <xf numFmtId="0" fontId="3" fillId="0" borderId="58" xfId="0" applyFont="1" applyBorder="1"/>
    <xf numFmtId="0" fontId="3" fillId="0" borderId="59" xfId="0" applyFont="1" applyBorder="1"/>
    <xf numFmtId="0" fontId="6" fillId="6" borderId="60" xfId="0" applyFont="1" applyFill="1" applyBorder="1" applyAlignment="1">
      <alignment horizontal="center" vertical="center"/>
    </xf>
    <xf numFmtId="0" fontId="3" fillId="0" borderId="61" xfId="0" applyFont="1" applyBorder="1"/>
    <xf numFmtId="0" fontId="6" fillId="4" borderId="57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/>
    </xf>
    <xf numFmtId="3" fontId="27" fillId="3" borderId="63" xfId="0" applyNumberFormat="1" applyFont="1" applyFill="1" applyBorder="1" applyAlignment="1">
      <alignment horizontal="center" vertical="center"/>
    </xf>
    <xf numFmtId="0" fontId="3" fillId="0" borderId="64" xfId="0" applyFont="1" applyBorder="1"/>
    <xf numFmtId="0" fontId="3" fillId="0" borderId="65" xfId="0" applyFont="1" applyBorder="1"/>
    <xf numFmtId="3" fontId="27" fillId="3" borderId="66" xfId="0" applyNumberFormat="1" applyFont="1" applyFill="1" applyBorder="1" applyAlignment="1">
      <alignment horizontal="center" vertical="center"/>
    </xf>
    <xf numFmtId="0" fontId="3" fillId="0" borderId="67" xfId="0" applyFont="1" applyBorder="1"/>
    <xf numFmtId="0" fontId="31" fillId="0" borderId="2" xfId="0" applyFont="1" applyBorder="1" applyAlignment="1">
      <alignment vertical="top"/>
    </xf>
    <xf numFmtId="0" fontId="34" fillId="0" borderId="3" xfId="0" applyFont="1" applyBorder="1"/>
    <xf numFmtId="0" fontId="34" fillId="0" borderId="4" xfId="0" applyFont="1" applyBorder="1"/>
    <xf numFmtId="0" fontId="35" fillId="0" borderId="2" xfId="0" applyFont="1" applyBorder="1" applyAlignment="1">
      <alignment wrapText="1"/>
    </xf>
    <xf numFmtId="0" fontId="36" fillId="0" borderId="3" xfId="0" applyFont="1" applyBorder="1"/>
    <xf numFmtId="0" fontId="36" fillId="0" borderId="4" xfId="0" applyFont="1" applyBorder="1"/>
    <xf numFmtId="0" fontId="30" fillId="0" borderId="1" xfId="0" applyFont="1" applyBorder="1" applyAlignment="1">
      <alignment horizontal="center"/>
    </xf>
    <xf numFmtId="0" fontId="30" fillId="4" borderId="5" xfId="0" applyFont="1" applyFill="1" applyBorder="1" applyAlignment="1">
      <alignment horizontal="center" vertical="center"/>
    </xf>
    <xf numFmtId="0" fontId="34" fillId="0" borderId="6" xfId="0" applyFont="1" applyBorder="1"/>
    <xf numFmtId="0" fontId="34" fillId="0" borderId="7" xfId="0" applyFont="1" applyBorder="1"/>
    <xf numFmtId="0" fontId="30" fillId="0" borderId="1" xfId="0" applyFont="1" applyBorder="1"/>
    <xf numFmtId="0" fontId="34" fillId="0" borderId="8" xfId="0" applyFont="1" applyBorder="1"/>
    <xf numFmtId="0" fontId="33" fillId="0" borderId="0" xfId="0" applyFont="1"/>
    <xf numFmtId="0" fontId="34" fillId="0" borderId="9" xfId="0" applyFont="1" applyBorder="1"/>
    <xf numFmtId="0" fontId="30" fillId="0" borderId="10" xfId="0" applyFont="1" applyBorder="1"/>
    <xf numFmtId="0" fontId="30" fillId="0" borderId="10" xfId="0" applyFont="1" applyBorder="1" applyAlignment="1">
      <alignment horizontal="center"/>
    </xf>
    <xf numFmtId="0" fontId="34" fillId="0" borderId="11" xfId="0" applyFont="1" applyBorder="1"/>
    <xf numFmtId="0" fontId="34" fillId="0" borderId="12" xfId="0" applyFont="1" applyBorder="1"/>
    <xf numFmtId="0" fontId="34" fillId="0" borderId="13" xfId="0" applyFont="1" applyBorder="1"/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1" fillId="0" borderId="3" xfId="0" applyFont="1" applyBorder="1"/>
    <xf numFmtId="0" fontId="31" fillId="4" borderId="17" xfId="0" applyFont="1" applyFill="1" applyBorder="1"/>
    <xf numFmtId="0" fontId="34" fillId="0" borderId="18" xfId="0" applyFont="1" applyBorder="1"/>
    <xf numFmtId="0" fontId="31" fillId="4" borderId="19" xfId="0" applyFont="1" applyFill="1" applyBorder="1"/>
    <xf numFmtId="0" fontId="34" fillId="0" borderId="20" xfId="0" applyFont="1" applyBorder="1"/>
    <xf numFmtId="0" fontId="30" fillId="0" borderId="21" xfId="0" applyFont="1" applyBorder="1" applyAlignment="1">
      <alignment horizontal="center" vertical="center"/>
    </xf>
    <xf numFmtId="165" fontId="31" fillId="0" borderId="22" xfId="0" applyNumberFormat="1" applyFont="1" applyBorder="1" applyAlignment="1">
      <alignment vertical="center"/>
    </xf>
    <xf numFmtId="165" fontId="31" fillId="0" borderId="23" xfId="0" applyNumberFormat="1" applyFont="1" applyBorder="1" applyAlignment="1">
      <alignment vertical="center"/>
    </xf>
    <xf numFmtId="0" fontId="31" fillId="4" borderId="24" xfId="0" applyFont="1" applyFill="1" applyBorder="1"/>
    <xf numFmtId="0" fontId="34" fillId="0" borderId="25" xfId="0" applyFont="1" applyBorder="1"/>
    <xf numFmtId="0" fontId="31" fillId="4" borderId="26" xfId="0" applyFont="1" applyFill="1" applyBorder="1"/>
    <xf numFmtId="0" fontId="34" fillId="0" borderId="27" xfId="0" applyFont="1" applyBorder="1"/>
    <xf numFmtId="0" fontId="31" fillId="0" borderId="28" xfId="0" applyFont="1" applyBorder="1"/>
    <xf numFmtId="0" fontId="37" fillId="0" borderId="28" xfId="0" applyFont="1" applyBorder="1" applyAlignment="1">
      <alignment horizontal="left"/>
    </xf>
    <xf numFmtId="0" fontId="31" fillId="5" borderId="5" xfId="0" applyFont="1" applyFill="1" applyBorder="1" applyAlignment="1">
      <alignment vertical="center"/>
    </xf>
    <xf numFmtId="0" fontId="38" fillId="5" borderId="6" xfId="0" applyFont="1" applyFill="1" applyBorder="1" applyAlignment="1">
      <alignment horizontal="center" vertical="center"/>
    </xf>
    <xf numFmtId="0" fontId="38" fillId="5" borderId="7" xfId="0" applyFont="1" applyFill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0" fontId="38" fillId="5" borderId="5" xfId="0" applyFont="1" applyFill="1" applyBorder="1" applyAlignment="1">
      <alignment horizontal="center" vertical="center"/>
    </xf>
    <xf numFmtId="0" fontId="30" fillId="0" borderId="8" xfId="0" applyFont="1" applyBorder="1"/>
    <xf numFmtId="0" fontId="31" fillId="0" borderId="0" xfId="0" applyFont="1" applyAlignment="1">
      <alignment horizontal="center"/>
    </xf>
    <xf numFmtId="0" fontId="31" fillId="0" borderId="9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/>
    <xf numFmtId="0" fontId="31" fillId="0" borderId="9" xfId="0" applyFont="1" applyBorder="1"/>
    <xf numFmtId="0" fontId="30" fillId="4" borderId="8" xfId="0" applyFont="1" applyFill="1" applyBorder="1"/>
    <xf numFmtId="0" fontId="31" fillId="4" borderId="0" xfId="0" applyFont="1" applyFill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37" fillId="4" borderId="0" xfId="0" applyFont="1" applyFill="1" applyAlignment="1">
      <alignment horizontal="left"/>
    </xf>
    <xf numFmtId="0" fontId="31" fillId="4" borderId="0" xfId="0" applyFont="1" applyFill="1"/>
    <xf numFmtId="0" fontId="31" fillId="4" borderId="9" xfId="0" applyFont="1" applyFill="1" applyBorder="1"/>
    <xf numFmtId="0" fontId="30" fillId="0" borderId="29" xfId="0" applyFont="1" applyBorder="1"/>
    <xf numFmtId="0" fontId="31" fillId="0" borderId="30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37" fillId="0" borderId="30" xfId="0" applyFont="1" applyBorder="1" applyAlignment="1">
      <alignment horizontal="left"/>
    </xf>
    <xf numFmtId="0" fontId="31" fillId="0" borderId="30" xfId="0" applyFont="1" applyBorder="1"/>
    <xf numFmtId="0" fontId="31" fillId="0" borderId="31" xfId="0" applyFont="1" applyBorder="1"/>
    <xf numFmtId="0" fontId="33" fillId="5" borderId="32" xfId="0" applyFont="1" applyFill="1" applyBorder="1"/>
    <xf numFmtId="0" fontId="38" fillId="5" borderId="33" xfId="0" applyFont="1" applyFill="1" applyBorder="1" applyAlignment="1">
      <alignment horizontal="center" vertical="center"/>
    </xf>
    <xf numFmtId="0" fontId="34" fillId="0" borderId="34" xfId="0" applyFont="1" applyBorder="1"/>
    <xf numFmtId="0" fontId="30" fillId="4" borderId="5" xfId="0" applyFont="1" applyFill="1" applyBorder="1"/>
    <xf numFmtId="0" fontId="39" fillId="0" borderId="35" xfId="0" applyFont="1" applyBorder="1" applyAlignment="1">
      <alignment horizontal="left" vertical="center"/>
    </xf>
    <xf numFmtId="0" fontId="31" fillId="0" borderId="36" xfId="0" applyFont="1" applyBorder="1" applyAlignment="1">
      <alignment vertical="center"/>
    </xf>
    <xf numFmtId="0" fontId="37" fillId="0" borderId="0" xfId="0" applyFont="1" applyAlignment="1">
      <alignment horizontal="left"/>
    </xf>
    <xf numFmtId="0" fontId="31" fillId="4" borderId="8" xfId="0" applyFont="1" applyFill="1" applyBorder="1"/>
    <xf numFmtId="0" fontId="37" fillId="0" borderId="37" xfId="0" applyFont="1" applyBorder="1" applyAlignment="1">
      <alignment horizontal="left"/>
    </xf>
    <xf numFmtId="0" fontId="34" fillId="0" borderId="37" xfId="0" applyFont="1" applyBorder="1"/>
    <xf numFmtId="0" fontId="34" fillId="0" borderId="38" xfId="0" applyFont="1" applyBorder="1"/>
    <xf numFmtId="0" fontId="30" fillId="4" borderId="29" xfId="0" applyFont="1" applyFill="1" applyBorder="1"/>
    <xf numFmtId="0" fontId="34" fillId="0" borderId="30" xfId="0" applyFont="1" applyBorder="1"/>
    <xf numFmtId="0" fontId="34" fillId="0" borderId="31" xfId="0" applyFont="1" applyBorder="1"/>
    <xf numFmtId="0" fontId="31" fillId="0" borderId="39" xfId="0" applyFont="1" applyBorder="1"/>
    <xf numFmtId="0" fontId="31" fillId="0" borderId="40" xfId="0" applyFont="1" applyBorder="1"/>
    <xf numFmtId="0" fontId="39" fillId="0" borderId="21" xfId="0" applyFont="1" applyBorder="1" applyAlignment="1">
      <alignment horizontal="left" vertical="center"/>
    </xf>
    <xf numFmtId="0" fontId="31" fillId="0" borderId="22" xfId="0" applyFont="1" applyBorder="1" applyAlignment="1">
      <alignment vertical="center"/>
    </xf>
    <xf numFmtId="0" fontId="37" fillId="0" borderId="30" xfId="0" applyFont="1" applyBorder="1" applyAlignment="1">
      <alignment horizontal="left"/>
    </xf>
    <xf numFmtId="0" fontId="40" fillId="0" borderId="10" xfId="0" applyFont="1" applyBorder="1" applyAlignment="1">
      <alignment vertical="top"/>
    </xf>
    <xf numFmtId="0" fontId="29" fillId="0" borderId="10" xfId="0" applyFont="1" applyBorder="1"/>
    <xf numFmtId="0" fontId="30" fillId="0" borderId="5" xfId="0" applyFont="1" applyBorder="1"/>
    <xf numFmtId="0" fontId="31" fillId="0" borderId="0" xfId="0" applyFont="1" applyAlignment="1">
      <alignment horizontal="left"/>
    </xf>
    <xf numFmtId="0" fontId="31" fillId="0" borderId="30" xfId="0" applyFont="1" applyBorder="1" applyAlignment="1">
      <alignment horizontal="left"/>
    </xf>
    <xf numFmtId="0" fontId="35" fillId="0" borderId="10" xfId="0" applyFont="1" applyBorder="1" applyAlignment="1">
      <alignment vertical="top"/>
    </xf>
    <xf numFmtId="0" fontId="29" fillId="0" borderId="10" xfId="0" applyFont="1" applyBorder="1" applyAlignment="1">
      <alignment horizontal="left"/>
    </xf>
    <xf numFmtId="0" fontId="31" fillId="0" borderId="10" xfId="0" applyFont="1" applyBorder="1"/>
    <xf numFmtId="0" fontId="38" fillId="5" borderId="5" xfId="0" applyFont="1" applyFill="1" applyBorder="1" applyAlignment="1">
      <alignment vertical="center"/>
    </xf>
    <xf numFmtId="0" fontId="38" fillId="5" borderId="6" xfId="0" applyFont="1" applyFill="1" applyBorder="1" applyAlignment="1">
      <alignment horizontal="left" vertical="center"/>
    </xf>
    <xf numFmtId="0" fontId="38" fillId="5" borderId="6" xfId="0" applyFont="1" applyFill="1" applyBorder="1" applyAlignment="1">
      <alignment horizontal="center" vertical="center" wrapText="1"/>
    </xf>
    <xf numFmtId="0" fontId="38" fillId="5" borderId="7" xfId="0" applyFont="1" applyFill="1" applyBorder="1" applyAlignment="1">
      <alignment horizontal="center" vertical="center" wrapText="1"/>
    </xf>
    <xf numFmtId="20" fontId="31" fillId="0" borderId="0" xfId="0" applyNumberFormat="1" applyFont="1" applyAlignment="1">
      <alignment horizontal="left"/>
    </xf>
    <xf numFmtId="0" fontId="37" fillId="0" borderId="9" xfId="0" applyFont="1" applyBorder="1" applyAlignment="1">
      <alignment horizontal="left"/>
    </xf>
    <xf numFmtId="0" fontId="37" fillId="0" borderId="31" xfId="0" applyFont="1" applyBorder="1" applyAlignment="1">
      <alignment horizontal="left"/>
    </xf>
    <xf numFmtId="0" fontId="41" fillId="0" borderId="10" xfId="0" applyFont="1" applyBorder="1" applyAlignment="1">
      <alignment vertical="top"/>
    </xf>
    <xf numFmtId="0" fontId="31" fillId="0" borderId="8" xfId="0" applyFont="1" applyBorder="1"/>
    <xf numFmtId="0" fontId="31" fillId="0" borderId="29" xfId="0" applyFont="1" applyBorder="1"/>
    <xf numFmtId="0" fontId="38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31" fillId="0" borderId="10" xfId="0" applyFont="1" applyBorder="1" applyAlignment="1">
      <alignment horizontal="left"/>
    </xf>
    <xf numFmtId="0" fontId="31" fillId="0" borderId="68" xfId="0" applyFont="1" applyBorder="1"/>
    <xf numFmtId="0" fontId="37" fillId="0" borderId="7" xfId="0" applyFont="1" applyBorder="1" applyAlignment="1">
      <alignment horizontal="left"/>
    </xf>
    <xf numFmtId="0" fontId="31" fillId="0" borderId="5" xfId="0" applyFont="1" applyBorder="1"/>
    <xf numFmtId="0" fontId="30" fillId="0" borderId="6" xfId="0" applyFont="1" applyBorder="1"/>
    <xf numFmtId="0" fontId="31" fillId="0" borderId="7" xfId="0" applyFont="1" applyBorder="1"/>
    <xf numFmtId="0" fontId="30" fillId="0" borderId="0" xfId="0" applyFont="1"/>
    <xf numFmtId="0" fontId="37" fillId="0" borderId="31" xfId="0" applyFont="1" applyBorder="1" applyAlignment="1">
      <alignment horizontal="right"/>
    </xf>
    <xf numFmtId="0" fontId="30" fillId="0" borderId="30" xfId="0" applyFont="1" applyBorder="1"/>
    <xf numFmtId="0" fontId="37" fillId="0" borderId="0" xfId="0" applyFont="1" applyAlignment="1">
      <alignment horizontal="right"/>
    </xf>
    <xf numFmtId="0" fontId="30" fillId="0" borderId="40" xfId="0" applyFont="1" applyBorder="1"/>
    <xf numFmtId="0" fontId="31" fillId="0" borderId="69" xfId="0" applyFont="1" applyBorder="1"/>
    <xf numFmtId="0" fontId="30" fillId="0" borderId="5" xfId="0" applyFont="1" applyBorder="1"/>
    <xf numFmtId="0" fontId="31" fillId="0" borderId="9" xfId="0" applyFont="1" applyBorder="1" applyAlignment="1">
      <alignment horizontal="right"/>
    </xf>
    <xf numFmtId="0" fontId="31" fillId="0" borderId="31" xfId="0" applyFont="1" applyBorder="1" applyAlignment="1">
      <alignment horizontal="right"/>
    </xf>
    <xf numFmtId="0" fontId="37" fillId="0" borderId="9" xfId="0" applyFont="1" applyBorder="1" applyAlignment="1">
      <alignment horizontal="right"/>
    </xf>
    <xf numFmtId="0" fontId="42" fillId="8" borderId="74" xfId="0" applyFont="1" applyFill="1" applyBorder="1" applyAlignment="1">
      <alignment horizontal="center" vertical="center"/>
    </xf>
    <xf numFmtId="0" fontId="34" fillId="0" borderId="75" xfId="0" applyFont="1" applyBorder="1"/>
    <xf numFmtId="0" fontId="34" fillId="0" borderId="76" xfId="0" applyFont="1" applyBorder="1"/>
    <xf numFmtId="0" fontId="34" fillId="0" borderId="77" xfId="0" applyFont="1" applyBorder="1"/>
    <xf numFmtId="0" fontId="43" fillId="7" borderId="71" xfId="0" applyFont="1" applyFill="1" applyBorder="1" applyAlignment="1">
      <alignment horizontal="left" wrapText="1"/>
    </xf>
    <xf numFmtId="0" fontId="43" fillId="7" borderId="72" xfId="0" applyFont="1" applyFill="1" applyBorder="1" applyAlignment="1">
      <alignment horizontal="left" wrapText="1"/>
    </xf>
    <xf numFmtId="0" fontId="43" fillId="7" borderId="73" xfId="0" applyFont="1" applyFill="1" applyBorder="1" applyAlignment="1">
      <alignment horizontal="left" wrapText="1"/>
    </xf>
    <xf numFmtId="0" fontId="44" fillId="7" borderId="70" xfId="0" applyFont="1" applyFill="1" applyBorder="1" applyAlignment="1">
      <alignment vertical="top"/>
    </xf>
    <xf numFmtId="0" fontId="30" fillId="0" borderId="0" xfId="0" applyFont="1" applyBorder="1"/>
    <xf numFmtId="0" fontId="30" fillId="0" borderId="0" xfId="0" applyFont="1" applyFill="1" applyBorder="1"/>
    <xf numFmtId="0" fontId="38" fillId="5" borderId="78" xfId="0" applyFont="1" applyFill="1" applyBorder="1" applyAlignment="1">
      <alignment vertical="center"/>
    </xf>
    <xf numFmtId="0" fontId="38" fillId="5" borderId="79" xfId="0" applyFont="1" applyFill="1" applyBorder="1" applyAlignment="1">
      <alignment horizontal="left" vertical="center"/>
    </xf>
    <xf numFmtId="0" fontId="38" fillId="5" borderId="80" xfId="0" applyFont="1" applyFill="1" applyBorder="1" applyAlignment="1">
      <alignment horizontal="left" vertical="center"/>
    </xf>
    <xf numFmtId="0" fontId="31" fillId="0" borderId="81" xfId="0" applyFont="1" applyBorder="1"/>
    <xf numFmtId="0" fontId="31" fillId="0" borderId="0" xfId="0" applyFont="1" applyBorder="1"/>
    <xf numFmtId="0" fontId="31" fillId="0" borderId="82" xfId="0" applyFont="1" applyBorder="1"/>
    <xf numFmtId="0" fontId="31" fillId="0" borderId="83" xfId="0" applyFont="1" applyBorder="1"/>
    <xf numFmtId="0" fontId="30" fillId="0" borderId="84" xfId="0" applyFont="1" applyBorder="1"/>
    <xf numFmtId="0" fontId="31" fillId="0" borderId="84" xfId="0" applyFont="1" applyBorder="1"/>
    <xf numFmtId="0" fontId="31" fillId="0" borderId="85" xfId="0" applyFont="1" applyBorder="1"/>
    <xf numFmtId="0" fontId="38" fillId="5" borderId="6" xfId="0" applyFont="1" applyFill="1" applyBorder="1" applyAlignment="1">
      <alignment vertical="center"/>
    </xf>
    <xf numFmtId="0" fontId="38" fillId="5" borderId="7" xfId="0" applyFont="1" applyFill="1" applyBorder="1" applyAlignment="1">
      <alignment vertical="center"/>
    </xf>
    <xf numFmtId="0" fontId="30" fillId="0" borderId="78" xfId="0" applyFont="1" applyBorder="1"/>
    <xf numFmtId="0" fontId="31" fillId="0" borderId="79" xfId="0" applyFont="1" applyBorder="1"/>
    <xf numFmtId="0" fontId="31" fillId="0" borderId="79" xfId="0" applyFont="1" applyBorder="1" applyAlignment="1">
      <alignment horizontal="left"/>
    </xf>
    <xf numFmtId="0" fontId="33" fillId="0" borderId="80" xfId="0" applyFont="1" applyBorder="1"/>
    <xf numFmtId="0" fontId="30" fillId="4" borderId="81" xfId="0" applyFont="1" applyFill="1" applyBorder="1"/>
    <xf numFmtId="0" fontId="31" fillId="4" borderId="0" xfId="0" applyFont="1" applyFill="1" applyBorder="1"/>
    <xf numFmtId="0" fontId="31" fillId="4" borderId="0" xfId="0" applyFont="1" applyFill="1" applyBorder="1" applyAlignment="1">
      <alignment horizontal="left"/>
    </xf>
    <xf numFmtId="0" fontId="31" fillId="4" borderId="82" xfId="0" applyFont="1" applyFill="1" applyBorder="1"/>
    <xf numFmtId="0" fontId="30" fillId="0" borderId="81" xfId="0" applyFont="1" applyBorder="1"/>
    <xf numFmtId="0" fontId="31" fillId="0" borderId="0" xfId="0" applyFont="1" applyBorder="1" applyAlignment="1">
      <alignment horizontal="left"/>
    </xf>
    <xf numFmtId="0" fontId="30" fillId="0" borderId="83" xfId="0" applyFont="1" applyBorder="1"/>
    <xf numFmtId="0" fontId="31" fillId="0" borderId="84" xfId="0" applyFont="1" applyBorder="1" applyAlignment="1">
      <alignment horizontal="left"/>
    </xf>
  </cellXfs>
  <cellStyles count="1">
    <cellStyle name="Standard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D9EAD3"/>
          <bgColor rgb="FFD9EAD3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02A0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676275</xdr:colOff>
      <xdr:row>0</xdr:row>
      <xdr:rowOff>152400</xdr:rowOff>
    </xdr:from>
    <xdr:ext cx="2200275" cy="5810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142875</xdr:colOff>
      <xdr:row>0</xdr:row>
      <xdr:rowOff>133350</xdr:rowOff>
    </xdr:from>
    <xdr:ext cx="1752600" cy="4667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0</xdr:row>
      <xdr:rowOff>85725</xdr:rowOff>
    </xdr:from>
    <xdr:ext cx="4105275" cy="238125"/>
    <xdr:pic>
      <xdr:nvPicPr>
        <xdr:cNvPr id="3" name="image1.png" title="Bild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152400</xdr:rowOff>
    </xdr:from>
    <xdr:ext cx="1752600" cy="4667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0</xdr:row>
      <xdr:rowOff>104775</xdr:rowOff>
    </xdr:from>
    <xdr:ext cx="4105275" cy="238125"/>
    <xdr:pic>
      <xdr:nvPicPr>
        <xdr:cNvPr id="3" name="image1.png" title="Bild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0</xdr:row>
      <xdr:rowOff>95250</xdr:rowOff>
    </xdr:from>
    <xdr:ext cx="1752600" cy="4667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0</xdr:row>
      <xdr:rowOff>95250</xdr:rowOff>
    </xdr:from>
    <xdr:ext cx="4105275" cy="238125"/>
    <xdr:pic>
      <xdr:nvPicPr>
        <xdr:cNvPr id="3" name="image1.png" title="Bild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0</xdr:row>
      <xdr:rowOff>66675</xdr:rowOff>
    </xdr:from>
    <xdr:ext cx="1752600" cy="4667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371475</xdr:colOff>
      <xdr:row>1</xdr:row>
      <xdr:rowOff>19050</xdr:rowOff>
    </xdr:from>
    <xdr:ext cx="2200275" cy="581025"/>
    <xdr:pic>
      <xdr:nvPicPr>
        <xdr:cNvPr id="2" name="image2.png" title="Bild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520700</xdr:colOff>
      <xdr:row>3</xdr:row>
      <xdr:rowOff>568325</xdr:rowOff>
    </xdr:from>
    <xdr:ext cx="8353425" cy="4924425"/>
    <xdr:pic>
      <xdr:nvPicPr>
        <xdr:cNvPr id="3" name="image3.png" title="Bild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0700" y="1292225"/>
          <a:ext cx="8353425" cy="4924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nostradamus.nu/de/demo-anfr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50"/>
  <sheetViews>
    <sheetView tabSelected="1" topLeftCell="A4" workbookViewId="0">
      <selection activeCell="K31" sqref="K31:P31"/>
    </sheetView>
  </sheetViews>
  <sheetFormatPr baseColWidth="10" defaultColWidth="12.6640625" defaultRowHeight="15.75" customHeight="1"/>
  <cols>
    <col min="1" max="1" width="7.6640625" customWidth="1"/>
    <col min="2" max="2" width="20.33203125" customWidth="1"/>
    <col min="10" max="10" width="3.6640625" customWidth="1"/>
    <col min="11" max="11" width="18.5" customWidth="1"/>
  </cols>
  <sheetData>
    <row r="1" spans="1:17" ht="13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17" ht="3" customHeight="1">
      <c r="A2" s="1"/>
      <c r="B2" s="4"/>
      <c r="C2" s="57"/>
      <c r="D2" s="58"/>
      <c r="E2" s="59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9" customHeight="1">
      <c r="A3" s="1"/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42" customHeight="1">
      <c r="A4" s="1"/>
      <c r="B4" s="92" t="s">
        <v>1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ht="13">
      <c r="A5" s="1"/>
      <c r="B5" s="89" t="s">
        <v>2</v>
      </c>
      <c r="C5" s="90"/>
      <c r="D5" s="91"/>
      <c r="E5" s="95"/>
      <c r="F5" s="95"/>
      <c r="G5" s="95"/>
      <c r="H5" s="95"/>
      <c r="I5" s="47"/>
      <c r="J5" s="54"/>
      <c r="K5" s="96" t="s">
        <v>3</v>
      </c>
      <c r="L5" s="97"/>
      <c r="M5" s="97"/>
      <c r="N5" s="97"/>
      <c r="O5" s="97"/>
      <c r="P5" s="98"/>
      <c r="Q5" s="6"/>
    </row>
    <row r="6" spans="1:17" ht="9" customHeight="1">
      <c r="A6" s="1"/>
      <c r="B6" s="99"/>
      <c r="C6" s="95"/>
      <c r="D6" s="95"/>
      <c r="E6" s="95"/>
      <c r="F6" s="95"/>
      <c r="G6" s="95"/>
      <c r="H6" s="95"/>
      <c r="I6" s="95"/>
      <c r="J6" s="54"/>
      <c r="K6" s="100"/>
      <c r="L6" s="101"/>
      <c r="M6" s="101"/>
      <c r="N6" s="101"/>
      <c r="O6" s="101"/>
      <c r="P6" s="102"/>
      <c r="Q6" s="6"/>
    </row>
    <row r="7" spans="1:17" ht="3.75" customHeight="1">
      <c r="A7" s="1"/>
      <c r="B7" s="99"/>
      <c r="C7" s="95"/>
      <c r="D7" s="95"/>
      <c r="E7" s="95"/>
      <c r="F7" s="95"/>
      <c r="G7" s="95"/>
      <c r="H7" s="95"/>
      <c r="I7" s="95"/>
      <c r="J7" s="54"/>
      <c r="K7" s="100"/>
      <c r="L7" s="101"/>
      <c r="M7" s="101"/>
      <c r="N7" s="101"/>
      <c r="O7" s="101"/>
      <c r="P7" s="102"/>
      <c r="Q7" s="6"/>
    </row>
    <row r="8" spans="1:17" ht="1.5" customHeight="1">
      <c r="A8" s="1"/>
      <c r="B8" s="103"/>
      <c r="C8" s="104"/>
      <c r="D8" s="104"/>
      <c r="E8" s="104"/>
      <c r="F8" s="104"/>
      <c r="G8" s="104"/>
      <c r="H8" s="104"/>
      <c r="I8" s="104"/>
      <c r="J8" s="54"/>
      <c r="K8" s="105"/>
      <c r="L8" s="106"/>
      <c r="M8" s="106"/>
      <c r="N8" s="106"/>
      <c r="O8" s="106"/>
      <c r="P8" s="107"/>
      <c r="Q8" s="6"/>
    </row>
    <row r="9" spans="1:17" ht="24" customHeight="1">
      <c r="A9" s="7"/>
      <c r="B9" s="108" t="s">
        <v>4</v>
      </c>
      <c r="C9" s="109" t="str">
        <f t="array" aca="1" ref="C9" ca="1">INDEX({"Mo";"Di";"Mi";"Do";"Fr";"Sa";"So"},WEEKDAY(TODAY()-WEEKDAY(TODAY())+2,2))</f>
        <v>Mo</v>
      </c>
      <c r="D9" s="109" t="str">
        <f t="array" aca="1" ref="D9" ca="1">INDEX({"Mo";"Di";"Mi";"Do";"Fr";"Sa";"So"},WEEKDAY(TODAY()-WEEKDAY(TODAY())+3,2))</f>
        <v>Di</v>
      </c>
      <c r="E9" s="109" t="str">
        <f t="array" aca="1" ref="E9" ca="1">INDEX({"Mo";"Di";"Mi";"Do";"Fr";"Sa";"So"},WEEKDAY(TODAY()-WEEKDAY(TODAY())+4,2))</f>
        <v>Mi</v>
      </c>
      <c r="F9" s="109" t="str">
        <f t="array" aca="1" ref="F9" ca="1">INDEX({"Mo";"Di";"Mi";"Do";"Fr";"Sa";"So"},WEEKDAY(TODAY()-WEEKDAY(TODAY())+5,2))</f>
        <v>Do</v>
      </c>
      <c r="G9" s="109" t="str">
        <f t="array" aca="1" ref="G9" ca="1">INDEX({"Mo";"Di";"Mi";"Do";"Fr";"Sa";"So"},WEEKDAY(TODAY()-WEEKDAY(TODAY())+6,2))</f>
        <v>Fr</v>
      </c>
      <c r="H9" s="109" t="str">
        <f t="array" aca="1" ref="H9" ca="1">INDEX({"Mo";"Di";"Mi";"Do";"Fr";"Sa";"So"},WEEKDAY(TODAY()-WEEKDAY(TODAY())+7,2))</f>
        <v>Sa</v>
      </c>
      <c r="I9" s="110" t="str">
        <f t="array" aca="1" ref="I9" ca="1">INDEX({"Mo";"Di";"Mi";"Do";"Fr";"Sa";"So"},WEEKDAY(TODAY()-WEEKDAY(TODAY())+8,2))</f>
        <v>So</v>
      </c>
      <c r="J9" s="111"/>
      <c r="K9" s="112" t="s">
        <v>185</v>
      </c>
      <c r="L9" s="113"/>
      <c r="M9" s="114" t="s">
        <v>186</v>
      </c>
      <c r="N9" s="113"/>
      <c r="O9" s="114" t="s">
        <v>187</v>
      </c>
      <c r="P9" s="115"/>
      <c r="Q9" s="6"/>
    </row>
    <row r="10" spans="1:17" ht="23.25" customHeight="1">
      <c r="A10" s="7"/>
      <c r="B10" s="116">
        <v>33</v>
      </c>
      <c r="C10" s="117">
        <f>DATE(2025,1,1)+7*(B10-1)-WEEKDAY(DATE(2025,1,1))+2</f>
        <v>45880</v>
      </c>
      <c r="D10" s="117">
        <f>C10+1</f>
        <v>45881</v>
      </c>
      <c r="E10" s="117">
        <f>C10+2</f>
        <v>45882</v>
      </c>
      <c r="F10" s="117">
        <f>C10+3</f>
        <v>45883</v>
      </c>
      <c r="G10" s="117">
        <f>C10+4</f>
        <v>45884</v>
      </c>
      <c r="H10" s="117">
        <f>C10+5</f>
        <v>45885</v>
      </c>
      <c r="I10" s="118">
        <f>C10+6</f>
        <v>45886</v>
      </c>
      <c r="J10" s="111"/>
      <c r="K10" s="119" t="s">
        <v>188</v>
      </c>
      <c r="L10" s="120"/>
      <c r="M10" s="121" t="s">
        <v>189</v>
      </c>
      <c r="N10" s="120"/>
      <c r="O10" s="121"/>
      <c r="P10" s="122"/>
      <c r="Q10" s="6"/>
    </row>
    <row r="11" spans="1:17" ht="13">
      <c r="A11" s="3"/>
      <c r="B11" s="123"/>
      <c r="C11" s="124"/>
      <c r="D11" s="123"/>
      <c r="E11" s="123"/>
      <c r="F11" s="123"/>
      <c r="G11" s="123"/>
      <c r="H11" s="123"/>
      <c r="I11" s="123"/>
      <c r="J11" s="47"/>
      <c r="K11" s="123"/>
      <c r="L11" s="123"/>
      <c r="M11" s="123"/>
      <c r="N11" s="123"/>
      <c r="O11" s="123"/>
      <c r="P11" s="123"/>
      <c r="Q11" s="3"/>
    </row>
    <row r="12" spans="1:17" ht="30.75" customHeight="1">
      <c r="A12" s="5"/>
      <c r="B12" s="125"/>
      <c r="C12" s="126" t="s">
        <v>5</v>
      </c>
      <c r="D12" s="126" t="s">
        <v>6</v>
      </c>
      <c r="E12" s="126" t="s">
        <v>7</v>
      </c>
      <c r="F12" s="126" t="s">
        <v>8</v>
      </c>
      <c r="G12" s="126" t="s">
        <v>9</v>
      </c>
      <c r="H12" s="126" t="s">
        <v>10</v>
      </c>
      <c r="I12" s="127" t="s">
        <v>11</v>
      </c>
      <c r="J12" s="128"/>
      <c r="K12" s="129" t="s">
        <v>12</v>
      </c>
      <c r="L12" s="126" t="s">
        <v>13</v>
      </c>
      <c r="M12" s="126" t="s">
        <v>14</v>
      </c>
      <c r="N12" s="126" t="s">
        <v>15</v>
      </c>
      <c r="O12" s="126" t="s">
        <v>16</v>
      </c>
      <c r="P12" s="127" t="s">
        <v>17</v>
      </c>
      <c r="Q12" s="6"/>
    </row>
    <row r="13" spans="1:17" ht="18.75" customHeight="1">
      <c r="A13" s="7"/>
      <c r="B13" s="130" t="str">
        <f t="array" ref="B13">IF(ROW()-12&lt;=COUNTA('👥 Mitarbeiter'!B:B)-1,INDEX('👥 Mitarbeiter'!B:B,ROW()-9),"")</f>
        <v>Anja (Küchenchef)</v>
      </c>
      <c r="C13" s="131" t="s">
        <v>18</v>
      </c>
      <c r="D13" s="131" t="s">
        <v>19</v>
      </c>
      <c r="E13" s="131" t="s">
        <v>20</v>
      </c>
      <c r="F13" s="131" t="s">
        <v>18</v>
      </c>
      <c r="G13" s="131" t="s">
        <v>18</v>
      </c>
      <c r="H13" s="131" t="s">
        <v>21</v>
      </c>
      <c r="I13" s="132" t="s">
        <v>20</v>
      </c>
      <c r="J13" s="111"/>
      <c r="K13" s="130" t="str">
        <f t="array" ref="K13">IF(ROW()-12&lt;=COUNTA('👥 Mitarbeiter'!B:B)-1,INDEX('👥 Mitarbeiter'!B:B,ROW()-9),"")</f>
        <v>Anja (Küchenchef)</v>
      </c>
      <c r="L13" s="133">
        <f>IF(K13&lt;&gt;"",VLOOKUP(K13,'👥 Mitarbeiter'!B:E,4,0),0)</f>
        <v>40</v>
      </c>
      <c r="M13" s="133">
        <f t="shared" ref="M13:M25" si="0">COUNTIF(C13:I13,"F")*8.5+COUNTIF(C13:I13,"M")*8.5+COUNTIF(C13:I13,"A")*8+COUNTIF(C13:I13,"N")*8</f>
        <v>42</v>
      </c>
      <c r="N13" s="134">
        <f t="shared" ref="N13:N25" si="1">11</f>
        <v>11</v>
      </c>
      <c r="O13" s="134">
        <f t="shared" ref="O13:O25" si="2">IF(AND(L13&gt;0,M13&gt;=0),L13-M13,0)</f>
        <v>-2</v>
      </c>
      <c r="P13" s="135">
        <f t="shared" ref="P13:P25" si="3">COUNTIF(C13:I13,"–")</f>
        <v>2</v>
      </c>
      <c r="Q13" s="6"/>
    </row>
    <row r="14" spans="1:17" ht="18.75" customHeight="1">
      <c r="A14" s="7"/>
      <c r="B14" s="136" t="str">
        <f t="array" ref="B14">IF(ROW()-12&lt;=COUNTA('👥 Mitarbeiter'!B:B)-1,INDEX('👥 Mitarbeiter'!B:B,ROW()-9),"")</f>
        <v>Bene (Koch)</v>
      </c>
      <c r="C14" s="137" t="s">
        <v>19</v>
      </c>
      <c r="D14" s="137" t="s">
        <v>21</v>
      </c>
      <c r="E14" s="137" t="s">
        <v>18</v>
      </c>
      <c r="F14" s="137" t="s">
        <v>20</v>
      </c>
      <c r="G14" s="137" t="s">
        <v>21</v>
      </c>
      <c r="H14" s="137" t="s">
        <v>18</v>
      </c>
      <c r="I14" s="138" t="s">
        <v>20</v>
      </c>
      <c r="J14" s="111"/>
      <c r="K14" s="136" t="str">
        <f t="array" ref="K14">IF(ROW()-12&lt;=COUNTA('👥 Mitarbeiter'!B:B)-1,INDEX('👥 Mitarbeiter'!B:B,ROW()-9),"")</f>
        <v>Bene (Koch)</v>
      </c>
      <c r="L14" s="139">
        <f>IF(K14&lt;&gt;"",VLOOKUP(K14,'👥 Mitarbeiter'!B:E,4,0),0)</f>
        <v>40</v>
      </c>
      <c r="M14" s="139">
        <f t="shared" si="0"/>
        <v>41.5</v>
      </c>
      <c r="N14" s="140">
        <f t="shared" si="1"/>
        <v>11</v>
      </c>
      <c r="O14" s="140">
        <f t="shared" si="2"/>
        <v>-1.5</v>
      </c>
      <c r="P14" s="141">
        <f t="shared" si="3"/>
        <v>2</v>
      </c>
      <c r="Q14" s="6"/>
    </row>
    <row r="15" spans="1:17" ht="18.75" customHeight="1">
      <c r="A15" s="7"/>
      <c r="B15" s="130" t="str">
        <f t="array" ref="B15">IF(ROW()-12&lt;=COUNTA('👥 Mitarbeiter'!B:B)-1,INDEX('👥 Mitarbeiter'!B:B,ROW()-9),"")</f>
        <v>Carin (Koch)</v>
      </c>
      <c r="C15" s="131" t="s">
        <v>21</v>
      </c>
      <c r="D15" s="131" t="s">
        <v>18</v>
      </c>
      <c r="E15" s="131" t="s">
        <v>19</v>
      </c>
      <c r="F15" s="131" t="s">
        <v>21</v>
      </c>
      <c r="G15" s="131" t="s">
        <v>19</v>
      </c>
      <c r="H15" s="131" t="s">
        <v>20</v>
      </c>
      <c r="I15" s="132" t="s">
        <v>20</v>
      </c>
      <c r="J15" s="111"/>
      <c r="K15" s="130" t="str">
        <f t="array" ref="K15">IF(ROW()-12&lt;=COUNTA('👥 Mitarbeiter'!B:B)-1,INDEX('👥 Mitarbeiter'!B:B,ROW()-9),"")</f>
        <v>Carin (Koch)</v>
      </c>
      <c r="L15" s="133">
        <f>IF(K15&lt;&gt;"",VLOOKUP(K15,'👥 Mitarbeiter'!B:E,4,0),0)</f>
        <v>40</v>
      </c>
      <c r="M15" s="133">
        <f t="shared" si="0"/>
        <v>41.5</v>
      </c>
      <c r="N15" s="134">
        <f t="shared" si="1"/>
        <v>11</v>
      </c>
      <c r="O15" s="134">
        <f t="shared" si="2"/>
        <v>-1.5</v>
      </c>
      <c r="P15" s="135">
        <f t="shared" si="3"/>
        <v>2</v>
      </c>
      <c r="Q15" s="6"/>
    </row>
    <row r="16" spans="1:17" ht="18.75" customHeight="1">
      <c r="A16" s="7"/>
      <c r="B16" s="136" t="str">
        <f t="array" ref="B16">IF(ROW()-12&lt;=COUNTA('👥 Mitarbeiter'!B:B)-1,INDEX('👥 Mitarbeiter'!B:B,ROW()-9),"")</f>
        <v>Domi (Küche)</v>
      </c>
      <c r="C16" s="137" t="s">
        <v>20</v>
      </c>
      <c r="D16" s="137" t="s">
        <v>20</v>
      </c>
      <c r="E16" s="137" t="s">
        <v>21</v>
      </c>
      <c r="F16" s="137" t="s">
        <v>19</v>
      </c>
      <c r="G16" s="137" t="s">
        <v>20</v>
      </c>
      <c r="H16" s="137" t="s">
        <v>19</v>
      </c>
      <c r="I16" s="138" t="s">
        <v>18</v>
      </c>
      <c r="J16" s="111"/>
      <c r="K16" s="136" t="str">
        <f t="array" ref="K16">IF(ROW()-12&lt;=COUNTA('👥 Mitarbeiter'!B:B)-1,INDEX('👥 Mitarbeiter'!B:B,ROW()-9),"")</f>
        <v>Domi (Küche)</v>
      </c>
      <c r="L16" s="139">
        <f>IF(K16&lt;&gt;"",VLOOKUP(K16,'👥 Mitarbeiter'!B:E,4,0),0)</f>
        <v>20</v>
      </c>
      <c r="M16" s="139">
        <f t="shared" si="0"/>
        <v>33.5</v>
      </c>
      <c r="N16" s="140">
        <f t="shared" si="1"/>
        <v>11</v>
      </c>
      <c r="O16" s="140">
        <f t="shared" si="2"/>
        <v>-13.5</v>
      </c>
      <c r="P16" s="141">
        <f t="shared" si="3"/>
        <v>3</v>
      </c>
      <c r="Q16" s="6"/>
    </row>
    <row r="17" spans="1:17" ht="18.75" customHeight="1">
      <c r="A17" s="7"/>
      <c r="B17" s="130" t="str">
        <f t="array" ref="B17">IF(ROW()-12&lt;=COUNTA('👥 Mitarbeiter'!B:B)-1,INDEX('👥 Mitarbeiter'!B:B,ROW()-9),"")</f>
        <v>Elise (Bar)</v>
      </c>
      <c r="C17" s="131" t="s">
        <v>19</v>
      </c>
      <c r="D17" s="131" t="s">
        <v>21</v>
      </c>
      <c r="E17" s="131" t="s">
        <v>19</v>
      </c>
      <c r="F17" s="131" t="s">
        <v>21</v>
      </c>
      <c r="G17" s="131" t="s">
        <v>20</v>
      </c>
      <c r="H17" s="131" t="s">
        <v>19</v>
      </c>
      <c r="I17" s="132" t="s">
        <v>20</v>
      </c>
      <c r="J17" s="111"/>
      <c r="K17" s="130" t="str">
        <f t="array" ref="K17">IF(ROW()-12&lt;=COUNTA('👥 Mitarbeiter'!B:B)-1,INDEX('👥 Mitarbeiter'!B:B,ROW()-9),"")</f>
        <v>Elise (Bar)</v>
      </c>
      <c r="L17" s="133">
        <f>IF(K17&lt;&gt;"",VLOOKUP(K17,'👥 Mitarbeiter'!B:E,4,0),0)</f>
        <v>40</v>
      </c>
      <c r="M17" s="133">
        <f t="shared" si="0"/>
        <v>41.5</v>
      </c>
      <c r="N17" s="134">
        <f t="shared" si="1"/>
        <v>11</v>
      </c>
      <c r="O17" s="134">
        <f t="shared" si="2"/>
        <v>-1.5</v>
      </c>
      <c r="P17" s="135">
        <f t="shared" si="3"/>
        <v>2</v>
      </c>
      <c r="Q17" s="6"/>
    </row>
    <row r="18" spans="1:17" ht="18.75" customHeight="1">
      <c r="A18" s="7"/>
      <c r="B18" s="136" t="str">
        <f t="array" ref="B18">IF(ROW()-12&lt;=COUNTA('👥 Mitarbeiter'!B:B)-1,INDEX('👥 Mitarbeiter'!B:B,ROW()-9),"")</f>
        <v>Frank (Bar)</v>
      </c>
      <c r="C18" s="137" t="s">
        <v>21</v>
      </c>
      <c r="D18" s="137" t="s">
        <v>19</v>
      </c>
      <c r="E18" s="137" t="s">
        <v>21</v>
      </c>
      <c r="F18" s="137" t="s">
        <v>19</v>
      </c>
      <c r="G18" s="137" t="s">
        <v>21</v>
      </c>
      <c r="H18" s="137" t="s">
        <v>22</v>
      </c>
      <c r="I18" s="138" t="s">
        <v>20</v>
      </c>
      <c r="J18" s="111"/>
      <c r="K18" s="136" t="str">
        <f t="array" ref="K18">IF(ROW()-12&lt;=COUNTA('👥 Mitarbeiter'!B:B)-1,INDEX('👥 Mitarbeiter'!B:B,ROW()-9),"")</f>
        <v>Frank (Bar)</v>
      </c>
      <c r="L18" s="139">
        <v>40</v>
      </c>
      <c r="M18" s="139">
        <f t="shared" si="0"/>
        <v>49</v>
      </c>
      <c r="N18" s="140">
        <f t="shared" si="1"/>
        <v>11</v>
      </c>
      <c r="O18" s="140">
        <f t="shared" si="2"/>
        <v>-9</v>
      </c>
      <c r="P18" s="141">
        <f t="shared" si="3"/>
        <v>1</v>
      </c>
      <c r="Q18" s="6"/>
    </row>
    <row r="19" spans="1:17" ht="18.75" customHeight="1">
      <c r="A19" s="7"/>
      <c r="B19" s="130" t="str">
        <f t="array" ref="B19">IF(ROW()-12&lt;=COUNTA('👥 Mitarbeiter'!B:B)-1,INDEX('👥 Mitarbeiter'!B:B,ROW()-9),"")</f>
        <v>Georg (Service)</v>
      </c>
      <c r="C19" s="131" t="s">
        <v>20</v>
      </c>
      <c r="D19" s="131" t="s">
        <v>20</v>
      </c>
      <c r="E19" s="131" t="s">
        <v>20</v>
      </c>
      <c r="F19" s="131" t="s">
        <v>20</v>
      </c>
      <c r="G19" s="131" t="s">
        <v>20</v>
      </c>
      <c r="H19" s="131"/>
      <c r="I19" s="132" t="s">
        <v>20</v>
      </c>
      <c r="J19" s="111"/>
      <c r="K19" s="130" t="str">
        <f t="array" ref="K19">IF(ROW()-12&lt;=COUNTA('👥 Mitarbeiter'!B:B)-1,INDEX('👥 Mitarbeiter'!B:B,ROW()-9),"")</f>
        <v>Georg (Service)</v>
      </c>
      <c r="L19" s="133">
        <f>IF(K19&lt;&gt;"",VLOOKUP(K19,'👥 Mitarbeiter'!B:E,4,0),0)</f>
        <v>40</v>
      </c>
      <c r="M19" s="133">
        <f t="shared" si="0"/>
        <v>0</v>
      </c>
      <c r="N19" s="134">
        <f t="shared" si="1"/>
        <v>11</v>
      </c>
      <c r="O19" s="134">
        <f t="shared" si="2"/>
        <v>40</v>
      </c>
      <c r="P19" s="135">
        <f t="shared" si="3"/>
        <v>6</v>
      </c>
      <c r="Q19" s="6"/>
    </row>
    <row r="20" spans="1:17" ht="18.75" customHeight="1">
      <c r="A20" s="7"/>
      <c r="B20" s="136" t="str">
        <f t="array" ref="B20">IF(ROW()-12&lt;=COUNTA('👥 Mitarbeiter'!B:B)-1,INDEX('👥 Mitarbeiter'!B:B,ROW()-9),"")</f>
        <v>Hilde (Kellnerin)</v>
      </c>
      <c r="C20" s="137" t="s">
        <v>20</v>
      </c>
      <c r="D20" s="137" t="s">
        <v>20</v>
      </c>
      <c r="E20" s="137" t="s">
        <v>20</v>
      </c>
      <c r="F20" s="137" t="s">
        <v>20</v>
      </c>
      <c r="G20" s="137" t="s">
        <v>20</v>
      </c>
      <c r="H20" s="137" t="s">
        <v>20</v>
      </c>
      <c r="I20" s="138" t="s">
        <v>20</v>
      </c>
      <c r="J20" s="111"/>
      <c r="K20" s="136" t="str">
        <f t="array" ref="K20">IF(ROW()-12&lt;=COUNTA('👥 Mitarbeiter'!B:B)-1,INDEX('👥 Mitarbeiter'!B:B,ROW()-9),"")</f>
        <v>Hilde (Kellnerin)</v>
      </c>
      <c r="L20" s="139">
        <f>IF(K20&lt;&gt;"",VLOOKUP(K20,'👥 Mitarbeiter'!B:E,4,0),0)</f>
        <v>40</v>
      </c>
      <c r="M20" s="139">
        <f t="shared" si="0"/>
        <v>0</v>
      </c>
      <c r="N20" s="140">
        <f t="shared" si="1"/>
        <v>11</v>
      </c>
      <c r="O20" s="140">
        <f t="shared" si="2"/>
        <v>40</v>
      </c>
      <c r="P20" s="141">
        <f t="shared" si="3"/>
        <v>7</v>
      </c>
      <c r="Q20" s="6"/>
    </row>
    <row r="21" spans="1:17" ht="18.75" customHeight="1">
      <c r="A21" s="7"/>
      <c r="B21" s="130" t="str">
        <f t="array" ref="B21">IF(ROW()-12&lt;=COUNTA('👥 Mitarbeiter'!B:B)-1,INDEX('👥 Mitarbeiter'!B:B,ROW()-9),"")</f>
        <v>Ina (Kellnerin)</v>
      </c>
      <c r="C21" s="131" t="s">
        <v>20</v>
      </c>
      <c r="D21" s="131" t="s">
        <v>20</v>
      </c>
      <c r="E21" s="131" t="s">
        <v>20</v>
      </c>
      <c r="F21" s="131" t="s">
        <v>20</v>
      </c>
      <c r="G21" s="131" t="s">
        <v>20</v>
      </c>
      <c r="H21" s="131" t="s">
        <v>20</v>
      </c>
      <c r="I21" s="132" t="s">
        <v>20</v>
      </c>
      <c r="J21" s="111"/>
      <c r="K21" s="130" t="str">
        <f t="array" ref="K21">IF(ROW()-12&lt;=COUNTA('👥 Mitarbeiter'!B:B)-1,INDEX('👥 Mitarbeiter'!B:B,ROW()-9),"")</f>
        <v>Ina (Kellnerin)</v>
      </c>
      <c r="L21" s="133">
        <f>IF(K21&lt;&gt;"",VLOOKUP(K21,'👥 Mitarbeiter'!B:E,4,0),0)</f>
        <v>20</v>
      </c>
      <c r="M21" s="133">
        <f t="shared" si="0"/>
        <v>0</v>
      </c>
      <c r="N21" s="134">
        <f t="shared" si="1"/>
        <v>11</v>
      </c>
      <c r="O21" s="134">
        <f t="shared" si="2"/>
        <v>20</v>
      </c>
      <c r="P21" s="135">
        <f t="shared" si="3"/>
        <v>7</v>
      </c>
      <c r="Q21" s="6"/>
    </row>
    <row r="22" spans="1:17" ht="18.75" customHeight="1">
      <c r="A22" s="7"/>
      <c r="B22" s="136" t="str">
        <f t="array" ref="B22">IF(ROW()-12&lt;=COUNTA('👥 Mitarbeiter'!B:B)-1,INDEX('👥 Mitarbeiter'!B:B,ROW()-9),"")</f>
        <v>Jörg (Empfang)</v>
      </c>
      <c r="C22" s="137" t="s">
        <v>20</v>
      </c>
      <c r="D22" s="137" t="s">
        <v>20</v>
      </c>
      <c r="E22" s="137" t="s">
        <v>20</v>
      </c>
      <c r="F22" s="137" t="s">
        <v>20</v>
      </c>
      <c r="G22" s="137" t="s">
        <v>20</v>
      </c>
      <c r="H22" s="137" t="s">
        <v>20</v>
      </c>
      <c r="I22" s="138" t="s">
        <v>20</v>
      </c>
      <c r="J22" s="111"/>
      <c r="K22" s="136" t="str">
        <f t="array" ref="K22">IF(ROW()-12&lt;=COUNTA('👥 Mitarbeiter'!B:B)-1,INDEX('👥 Mitarbeiter'!B:B,ROW()-9),"")</f>
        <v>Jörg (Empfang)</v>
      </c>
      <c r="L22" s="139">
        <f>IF(K22&lt;&gt;"",VLOOKUP(K22,'👥 Mitarbeiter'!B:E,4,0),0)</f>
        <v>40</v>
      </c>
      <c r="M22" s="139">
        <f t="shared" si="0"/>
        <v>0</v>
      </c>
      <c r="N22" s="140">
        <f t="shared" si="1"/>
        <v>11</v>
      </c>
      <c r="O22" s="140">
        <f t="shared" si="2"/>
        <v>40</v>
      </c>
      <c r="P22" s="141">
        <f t="shared" si="3"/>
        <v>7</v>
      </c>
      <c r="Q22" s="6"/>
    </row>
    <row r="23" spans="1:17" ht="18.75" customHeight="1">
      <c r="A23" s="7"/>
      <c r="B23" s="130" t="str">
        <f t="array" ref="B23">IF(ROW()-12&lt;=COUNTA('👥 Mitarbeiter'!B:B)-1,INDEX('👥 Mitarbeiter'!B:B,ROW()-9),"")</f>
        <v>Kim (Empfang)</v>
      </c>
      <c r="C23" s="131" t="s">
        <v>18</v>
      </c>
      <c r="D23" s="131" t="s">
        <v>18</v>
      </c>
      <c r="E23" s="131" t="s">
        <v>19</v>
      </c>
      <c r="F23" s="131" t="s">
        <v>19</v>
      </c>
      <c r="G23" s="131" t="s">
        <v>21</v>
      </c>
      <c r="H23" s="131" t="s">
        <v>19</v>
      </c>
      <c r="I23" s="132" t="s">
        <v>20</v>
      </c>
      <c r="J23" s="111"/>
      <c r="K23" s="130" t="str">
        <f t="array" ref="K23">IF(ROW()-12&lt;=COUNTA('👥 Mitarbeiter'!B:B)-1,INDEX('👥 Mitarbeiter'!B:B,ROW()-9),"")</f>
        <v>Kim (Empfang)</v>
      </c>
      <c r="L23" s="133">
        <f>IF(K23&lt;&gt;"",VLOOKUP(K23,'👥 Mitarbeiter'!B:E,4,0),0)</f>
        <v>20</v>
      </c>
      <c r="M23" s="133">
        <f t="shared" si="0"/>
        <v>50.5</v>
      </c>
      <c r="N23" s="134">
        <f t="shared" si="1"/>
        <v>11</v>
      </c>
      <c r="O23" s="134">
        <f t="shared" si="2"/>
        <v>-30.5</v>
      </c>
      <c r="P23" s="135">
        <f t="shared" si="3"/>
        <v>1</v>
      </c>
      <c r="Q23" s="6"/>
    </row>
    <row r="24" spans="1:17" ht="18.75" customHeight="1">
      <c r="A24" s="7"/>
      <c r="B24" s="136" t="str">
        <f t="array" ref="B24">IF(ROW()-12&lt;=COUNTA('👥 Mitarbeiter'!B:B)-1,INDEX('👥 Mitarbeiter'!B:B,ROW()-9),"")</f>
        <v>Leo (Reinigung)</v>
      </c>
      <c r="C24" s="137" t="s">
        <v>20</v>
      </c>
      <c r="D24" s="137"/>
      <c r="E24" s="137"/>
      <c r="F24" s="137"/>
      <c r="G24" s="137"/>
      <c r="H24" s="137"/>
      <c r="I24" s="138" t="s">
        <v>20</v>
      </c>
      <c r="J24" s="111"/>
      <c r="K24" s="136" t="str">
        <f t="array" ref="K24">IF(ROW()-12&lt;=COUNTA('👥 Mitarbeiter'!B:B)-1,INDEX('👥 Mitarbeiter'!B:B,ROW()-9),"")</f>
        <v>Leo (Reinigung)</v>
      </c>
      <c r="L24" s="139">
        <f>IF(K24&lt;&gt;"",VLOOKUP(K24,'👥 Mitarbeiter'!B:E,4,0),0)</f>
        <v>40</v>
      </c>
      <c r="M24" s="139">
        <f t="shared" si="0"/>
        <v>0</v>
      </c>
      <c r="N24" s="140">
        <f t="shared" si="1"/>
        <v>11</v>
      </c>
      <c r="O24" s="140">
        <f t="shared" si="2"/>
        <v>40</v>
      </c>
      <c r="P24" s="141">
        <f t="shared" si="3"/>
        <v>2</v>
      </c>
      <c r="Q24" s="6"/>
    </row>
    <row r="25" spans="1:17" ht="18.75" customHeight="1">
      <c r="A25" s="7"/>
      <c r="B25" s="142" t="str">
        <f t="array" ref="B25">IF(ROW()-12&lt;=COUNTA('👥 Mitarbeiter'!B:B)-1,INDEX('👥 Mitarbeiter'!B:B,ROW()-9),"")</f>
        <v>Mads (Management)</v>
      </c>
      <c r="C25" s="143"/>
      <c r="D25" s="143"/>
      <c r="E25" s="143"/>
      <c r="F25" s="143"/>
      <c r="G25" s="143"/>
      <c r="H25" s="143"/>
      <c r="I25" s="144" t="s">
        <v>20</v>
      </c>
      <c r="J25" s="111"/>
      <c r="K25" s="142" t="str">
        <f t="array" ref="K25">IF(ROW()-12&lt;=COUNTA('👥 Mitarbeiter'!B:B)-1,INDEX('👥 Mitarbeiter'!B:B,ROW()-9),"")</f>
        <v>Mads (Management)</v>
      </c>
      <c r="L25" s="145">
        <f>IF(K25&lt;&gt;"",VLOOKUP(K25,'👥 Mitarbeiter'!B:E,4,0),0)</f>
        <v>40</v>
      </c>
      <c r="M25" s="145">
        <f t="shared" si="0"/>
        <v>0</v>
      </c>
      <c r="N25" s="146">
        <f t="shared" si="1"/>
        <v>11</v>
      </c>
      <c r="O25" s="146">
        <f t="shared" si="2"/>
        <v>40</v>
      </c>
      <c r="P25" s="147">
        <f t="shared" si="3"/>
        <v>1</v>
      </c>
      <c r="Q25" s="6"/>
    </row>
    <row r="26" spans="1:17" ht="13">
      <c r="A26" s="3"/>
      <c r="B26" s="123" t="str">
        <f t="array" ref="B26">IF(ROW()-4&lt;=COUNTA('👥 Mitarbeiter'!B:B)-1,INDEX('👥 Mitarbeiter'!B:B,ROW()-3),"")</f>
        <v/>
      </c>
      <c r="C26" s="123"/>
      <c r="D26" s="123"/>
      <c r="E26" s="123"/>
      <c r="F26" s="123"/>
      <c r="G26" s="123"/>
      <c r="H26" s="123"/>
      <c r="I26" s="123"/>
      <c r="J26" s="47"/>
      <c r="K26" s="123"/>
      <c r="L26" s="123"/>
      <c r="M26" s="123"/>
      <c r="N26" s="123"/>
      <c r="O26" s="123"/>
      <c r="P26" s="123"/>
      <c r="Q26" s="3"/>
    </row>
    <row r="27" spans="1:17" ht="31.5" customHeight="1">
      <c r="A27" s="5"/>
      <c r="B27" s="148" t="str">
        <f t="array" ref="B27">IF(ROW()-4&lt;=COUNTA('👥 Mitarbeiter'!B:B)-1,INDEX('👥 Mitarbeiter'!B:B,ROW()-3),"")</f>
        <v/>
      </c>
      <c r="C27" s="149" t="s">
        <v>23</v>
      </c>
      <c r="D27" s="150"/>
      <c r="E27" s="149" t="s">
        <v>24</v>
      </c>
      <c r="F27" s="97"/>
      <c r="G27" s="97"/>
      <c r="H27" s="98"/>
      <c r="I27" s="50"/>
      <c r="J27" s="111"/>
      <c r="K27" s="151" t="s">
        <v>16</v>
      </c>
      <c r="L27" s="97"/>
      <c r="M27" s="97"/>
      <c r="N27" s="97"/>
      <c r="O27" s="97"/>
      <c r="P27" s="98"/>
      <c r="Q27" s="6"/>
    </row>
    <row r="28" spans="1:17" ht="26.25" customHeight="1">
      <c r="A28" s="5"/>
      <c r="B28" s="152" t="str">
        <f t="array" ref="B28">IF(ROW()-27&lt;=COUNTA('👥 Mitarbeiter'!B:B)-1,INDEX('👥 Mitarbeiter'!B:B,ROW()-24),"")</f>
        <v>Anja (Küchenchef)</v>
      </c>
      <c r="C28" s="153" t="str">
        <f t="shared" ref="C28:C40" si="4">IF(O13&lt;-5,"🚨 KRITISCH: "&amp;ABS(O13)&amp;"h reduzieren!",IF(O13&lt;-2,"⚠️ "&amp;ABS(O13)&amp;"h Überstunden",IF(O13&gt;5,"✅ Kann "&amp;O13&amp;"h mehr arbeiten",IF(O13&gt;2,"💡 "&amp;O13&amp;"h Kapazität frei","✅ Optimal geplant"))))</f>
        <v>✅ Optimal geplant</v>
      </c>
      <c r="D28" s="153"/>
      <c r="E28" s="154" t="str">
        <f>IF(ABS('📅 Schichtplan'!O13)&lt;=2,"🟢 Optimal eingeplant",IF('📅 Schichtplan'!O13&lt;-2,"🔄 Tausch mit: "&amp;IF(AND('📅 Schichtplan'!O12&gt;2,'👥 Mitarbeiter'!C3='👥 Mitarbeiter'!C4),'👥 Mitarbeiter'!B3&amp;" ","Keiner"),"📈 Kann übernehmen von: "&amp;IF(AND('📅 Schichtplan'!O12&lt;-2,'👥 Mitarbeiter'!C3='👥 Mitarbeiter'!C4),'👥 Mitarbeiter'!B3&amp;" ","Keiner")))</f>
        <v>🟢 Optimal eingeplant</v>
      </c>
      <c r="F28" s="101"/>
      <c r="G28" s="101"/>
      <c r="H28" s="102"/>
      <c r="I28" s="50"/>
      <c r="J28" s="111"/>
      <c r="K28" s="155" t="s">
        <v>25</v>
      </c>
      <c r="L28" s="101"/>
      <c r="M28" s="101"/>
      <c r="N28" s="101"/>
      <c r="O28" s="101"/>
      <c r="P28" s="102"/>
      <c r="Q28" s="6"/>
    </row>
    <row r="29" spans="1:17" ht="26.25" customHeight="1">
      <c r="A29" s="5"/>
      <c r="B29" s="152" t="str">
        <f t="array" ref="B29">IF(ROW()-27&lt;=COUNTA('👥 Mitarbeiter'!B:B)-1,INDEX('👥 Mitarbeiter'!B:B,ROW()-24),"")</f>
        <v>Bene (Koch)</v>
      </c>
      <c r="C29" s="153" t="str">
        <f t="shared" si="4"/>
        <v>✅ Optimal geplant</v>
      </c>
      <c r="D29" s="153"/>
      <c r="E29" s="156" t="str">
        <f>IF(ABS('📅 Schichtplan'!O14)&lt;=2,"🟢 Optimal eingeplant",IF('📅 Schichtplan'!O14&lt;-2,"🔄 Tausch mit: "&amp;IF(AND('📅 Schichtplan'!O13&gt;2,'👥 Mitarbeiter'!C4='👥 Mitarbeiter'!C5),'👥 Mitarbeiter'!B4&amp;" ","Keiner"),"📈 Kann übernehmen von: "&amp;IF(AND('📅 Schichtplan'!O13&lt;-2,'👥 Mitarbeiter'!C4='👥 Mitarbeiter'!C5),'👥 Mitarbeiter'!B4&amp;" ","Keiner")))</f>
        <v>🟢 Optimal eingeplant</v>
      </c>
      <c r="F29" s="157"/>
      <c r="G29" s="157"/>
      <c r="H29" s="158"/>
      <c r="I29" s="50"/>
      <c r="J29" s="111"/>
      <c r="K29" s="155" t="s">
        <v>26</v>
      </c>
      <c r="L29" s="101"/>
      <c r="M29" s="101"/>
      <c r="N29" s="101"/>
      <c r="O29" s="101"/>
      <c r="P29" s="102"/>
      <c r="Q29" s="6"/>
    </row>
    <row r="30" spans="1:17" ht="26.25" customHeight="1">
      <c r="A30" s="5"/>
      <c r="B30" s="152" t="str">
        <f t="array" ref="B30">IF(ROW()-27&lt;=COUNTA('👥 Mitarbeiter'!B:B)-1,INDEX('👥 Mitarbeiter'!B:B,ROW()-24),"")</f>
        <v>Carin (Koch)</v>
      </c>
      <c r="C30" s="153" t="str">
        <f t="shared" si="4"/>
        <v>✅ Optimal geplant</v>
      </c>
      <c r="D30" s="153"/>
      <c r="E30" s="156" t="str">
        <f>IF(ABS('📅 Schichtplan'!O15)&lt;=2,"🟢 Optimal eingeplant",IF('📅 Schichtplan'!O15&lt;-2,"🔄 Tausch mit: "&amp;IF(AND('📅 Schichtplan'!O14&gt;2,'👥 Mitarbeiter'!C5='👥 Mitarbeiter'!C6),'👥 Mitarbeiter'!B5&amp;" ","Keiner"),"📈 Kann übernehmen von: "&amp;IF(AND('📅 Schichtplan'!O14&lt;-2,'👥 Mitarbeiter'!C5='👥 Mitarbeiter'!C6),'👥 Mitarbeiter'!B5&amp;" ","Keiner")))</f>
        <v>🟢 Optimal eingeplant</v>
      </c>
      <c r="F30" s="157"/>
      <c r="G30" s="157"/>
      <c r="H30" s="158"/>
      <c r="I30" s="50"/>
      <c r="J30" s="111"/>
      <c r="K30" s="155" t="s">
        <v>27</v>
      </c>
      <c r="L30" s="101"/>
      <c r="M30" s="101"/>
      <c r="N30" s="101"/>
      <c r="O30" s="101"/>
      <c r="P30" s="102"/>
      <c r="Q30" s="6"/>
    </row>
    <row r="31" spans="1:17" ht="26.25" customHeight="1">
      <c r="A31" s="5"/>
      <c r="B31" s="152" t="str">
        <f t="array" ref="B31">IF(ROW()-27&lt;=COUNTA('👥 Mitarbeiter'!B:B)-1,INDEX('👥 Mitarbeiter'!B:B,ROW()-24),"")</f>
        <v>Domi (Küche)</v>
      </c>
      <c r="C31" s="153" t="str">
        <f t="shared" si="4"/>
        <v>🚨 KRITISCH: 13,5h reduzieren!</v>
      </c>
      <c r="D31" s="153"/>
      <c r="E31" s="156" t="str">
        <f>IF(ABS('📅 Schichtplan'!O16)&lt;=2,"🟢 Optimal eingeplant",IF('📅 Schichtplan'!O16&lt;-2,"🔄 Tausch mit: "&amp;IF(AND('📅 Schichtplan'!O15&gt;2,'👥 Mitarbeiter'!C6='👥 Mitarbeiter'!C7),'👥 Mitarbeiter'!B6&amp;" ","Keiner"),"📈 Kann übernehmen von: "&amp;IF(AND('📅 Schichtplan'!O15&lt;-2,'👥 Mitarbeiter'!C6='👥 Mitarbeiter'!C7),'👥 Mitarbeiter'!B6&amp;" ","Keiner")))</f>
        <v>🔄 Tausch mit: Keiner</v>
      </c>
      <c r="F31" s="157"/>
      <c r="G31" s="157"/>
      <c r="H31" s="158"/>
      <c r="I31" s="50"/>
      <c r="J31" s="111"/>
      <c r="K31" s="155"/>
      <c r="L31" s="101"/>
      <c r="M31" s="101"/>
      <c r="N31" s="101"/>
      <c r="O31" s="101"/>
      <c r="P31" s="102"/>
      <c r="Q31" s="6"/>
    </row>
    <row r="32" spans="1:17" ht="26.25" customHeight="1">
      <c r="A32" s="5"/>
      <c r="B32" s="152" t="str">
        <f t="array" ref="B32">IF(ROW()-27&lt;=COUNTA('👥 Mitarbeiter'!B:B)-1,INDEX('👥 Mitarbeiter'!B:B,ROW()-24),"")</f>
        <v>Elise (Bar)</v>
      </c>
      <c r="C32" s="153" t="str">
        <f t="shared" si="4"/>
        <v>✅ Optimal geplant</v>
      </c>
      <c r="D32" s="153"/>
      <c r="E32" s="156" t="str">
        <f>IF(ABS('📅 Schichtplan'!O17)&lt;=2,"🟢 Optimal eingeplant",IF('📅 Schichtplan'!O17&lt;-2,"🔄 Tausch mit: "&amp;IF(AND('📅 Schichtplan'!O16&gt;2,'👥 Mitarbeiter'!C7='👥 Mitarbeiter'!C8),'👥 Mitarbeiter'!B7&amp;" ","Keiner"),"📈 Kann übernehmen von: "&amp;IF(AND('📅 Schichtplan'!O16&lt;-2,'👥 Mitarbeiter'!C7='👥 Mitarbeiter'!C8),'👥 Mitarbeiter'!B7&amp;" ","Keiner")))</f>
        <v>🟢 Optimal eingeplant</v>
      </c>
      <c r="F32" s="157"/>
      <c r="G32" s="157"/>
      <c r="H32" s="158"/>
      <c r="I32" s="50"/>
      <c r="J32" s="111"/>
      <c r="K32" s="159" t="s">
        <v>28</v>
      </c>
      <c r="L32" s="160"/>
      <c r="M32" s="160"/>
      <c r="N32" s="160"/>
      <c r="O32" s="160"/>
      <c r="P32" s="161"/>
      <c r="Q32" s="6"/>
    </row>
    <row r="33" spans="1:17" ht="26.25" customHeight="1">
      <c r="A33" s="5"/>
      <c r="B33" s="152" t="str">
        <f t="array" ref="B33">IF(ROW()-27&lt;=COUNTA('👥 Mitarbeiter'!B:B)-1,INDEX('👥 Mitarbeiter'!B:B,ROW()-24),"")</f>
        <v>Frank (Bar)</v>
      </c>
      <c r="C33" s="153" t="str">
        <f t="shared" si="4"/>
        <v>🚨 KRITISCH: 9h reduzieren!</v>
      </c>
      <c r="D33" s="153"/>
      <c r="E33" s="156" t="str">
        <f>IF(ABS('📅 Schichtplan'!O18)&lt;=2,"🟢 Optimal eingeplant",IF('📅 Schichtplan'!O18&lt;-2,"🔄 Tausch mit: "&amp;IF(AND('📅 Schichtplan'!O17&gt;2,'👥 Mitarbeiter'!C8='👥 Mitarbeiter'!C9),'👥 Mitarbeiter'!B8&amp;" ","Keiner"),"📈 Kann übernehmen von: "&amp;IF(AND('📅 Schichtplan'!O17&lt;-2,'👥 Mitarbeiter'!C8='👥 Mitarbeiter'!C9),'👥 Mitarbeiter'!B8&amp;" ","Keiner")))</f>
        <v>🔄 Tausch mit: Keiner</v>
      </c>
      <c r="F33" s="157"/>
      <c r="G33" s="157"/>
      <c r="H33" s="158"/>
      <c r="I33" s="162"/>
      <c r="J33" s="47"/>
      <c r="K33" s="163"/>
      <c r="L33" s="163"/>
      <c r="M33" s="163"/>
      <c r="N33" s="163"/>
      <c r="O33" s="163"/>
      <c r="P33" s="163"/>
      <c r="Q33" s="3"/>
    </row>
    <row r="34" spans="1:17" ht="26.25" customHeight="1">
      <c r="A34" s="5"/>
      <c r="B34" s="152" t="str">
        <f t="array" ref="B34">IF(ROW()-27&lt;=COUNTA('👥 Mitarbeiter'!B:B)-1,INDEX('👥 Mitarbeiter'!B:B,ROW()-24),"")</f>
        <v>Georg (Service)</v>
      </c>
      <c r="C34" s="153" t="str">
        <f t="shared" si="4"/>
        <v>✅ Kann 40h mehr arbeiten</v>
      </c>
      <c r="D34" s="153"/>
      <c r="E34" s="156" t="str">
        <f>IF(ABS('📅 Schichtplan'!O19)&lt;=2,"🟢 Optimal eingeplant",IF('📅 Schichtplan'!O19&lt;-2,"🔄 Tausch mit: "&amp;IF(AND('📅 Schichtplan'!O18&gt;2,'👥 Mitarbeiter'!C9='👥 Mitarbeiter'!C10),'👥 Mitarbeiter'!B9&amp;" ","Keiner"),"📈 Kann übernehmen von: "&amp;IF(AND('📅 Schichtplan'!O18&lt;-2,'👥 Mitarbeiter'!C9='👥 Mitarbeiter'!C10),'👥 Mitarbeiter'!B9&amp;" ","Keiner")))</f>
        <v>📈 Kann übernehmen von: Keiner</v>
      </c>
      <c r="F34" s="157"/>
      <c r="G34" s="157"/>
      <c r="H34" s="158"/>
      <c r="I34" s="50"/>
      <c r="J34" s="47"/>
      <c r="K34" s="47"/>
      <c r="L34" s="47"/>
      <c r="M34" s="47"/>
      <c r="N34" s="47"/>
      <c r="O34" s="47"/>
      <c r="P34" s="47"/>
      <c r="Q34" s="3"/>
    </row>
    <row r="35" spans="1:17" ht="26.25" customHeight="1">
      <c r="A35" s="5"/>
      <c r="B35" s="152" t="str">
        <f t="array" ref="B35">IF(ROW()-27&lt;=COUNTA('👥 Mitarbeiter'!B:B)-1,INDEX('👥 Mitarbeiter'!B:B,ROW()-24),"")</f>
        <v>Hilde (Kellnerin)</v>
      </c>
      <c r="C35" s="153" t="str">
        <f t="shared" si="4"/>
        <v>✅ Kann 40h mehr arbeiten</v>
      </c>
      <c r="D35" s="153"/>
      <c r="E35" s="154" t="str">
        <f>IF(ABS('📅 Schichtplan'!O20)&lt;=2,"🟢 Optimal eingeplant",IF('📅 Schichtplan'!O20&lt;-2,"🔄 Tausch mit: "&amp;IF(AND('📅 Schichtplan'!O19&gt;2,'👥 Mitarbeiter'!C10='👥 Mitarbeiter'!C11),'👥 Mitarbeiter'!B10&amp;" ","Keiner"),"📈 Kann übernehmen von: "&amp;IF(AND('📅 Schichtplan'!O19&lt;-2,'👥 Mitarbeiter'!C10='👥 Mitarbeiter'!C11),'👥 Mitarbeiter'!B10&amp;" ","Keiner")))</f>
        <v>📈 Kann übernehmen von: Keiner</v>
      </c>
      <c r="F35" s="101"/>
      <c r="G35" s="101"/>
      <c r="H35" s="102"/>
      <c r="I35" s="50"/>
      <c r="J35" s="47"/>
      <c r="K35" s="47"/>
      <c r="L35" s="47"/>
      <c r="M35" s="47"/>
      <c r="N35" s="47"/>
      <c r="O35" s="47"/>
      <c r="P35" s="47"/>
      <c r="Q35" s="3"/>
    </row>
    <row r="36" spans="1:17" ht="26.25" customHeight="1">
      <c r="A36" s="5"/>
      <c r="B36" s="152" t="str">
        <f t="array" ref="B36">IF(ROW()-27&lt;=COUNTA('👥 Mitarbeiter'!B:B)-1,INDEX('👥 Mitarbeiter'!B:B,ROW()-24),"")</f>
        <v>Ina (Kellnerin)</v>
      </c>
      <c r="C36" s="153" t="str">
        <f t="shared" si="4"/>
        <v>✅ Kann 20h mehr arbeiten</v>
      </c>
      <c r="D36" s="153"/>
      <c r="E36" s="154" t="str">
        <f>IF(ABS('📅 Schichtplan'!O21)&lt;=2,"🟢 Optimal eingeplant",IF('📅 Schichtplan'!O21&lt;-2,"🔄 Tausch mit: "&amp;IF(AND('📅 Schichtplan'!O20&gt;2,'👥 Mitarbeiter'!C11='👥 Mitarbeiter'!C12),'👥 Mitarbeiter'!B11&amp;" ","Keiner"),"📈 Kann übernehmen von: "&amp;IF(AND('📅 Schichtplan'!O20&lt;-2,'👥 Mitarbeiter'!C11='👥 Mitarbeiter'!C12),'👥 Mitarbeiter'!B11&amp;" ","Keiner")))</f>
        <v>📈 Kann übernehmen von: Keiner</v>
      </c>
      <c r="F36" s="101"/>
      <c r="G36" s="101"/>
      <c r="H36" s="102"/>
      <c r="I36" s="50"/>
      <c r="J36" s="47"/>
      <c r="K36" s="47"/>
      <c r="L36" s="47"/>
      <c r="M36" s="47"/>
      <c r="N36" s="47"/>
      <c r="O36" s="47"/>
      <c r="P36" s="47"/>
      <c r="Q36" s="3"/>
    </row>
    <row r="37" spans="1:17" ht="26.25" customHeight="1">
      <c r="A37" s="5"/>
      <c r="B37" s="152" t="str">
        <f t="array" ref="B37">IF(ROW()-27&lt;=COUNTA('👥 Mitarbeiter'!B:B)-1,INDEX('👥 Mitarbeiter'!B:B,ROW()-24),"")</f>
        <v>Jörg (Empfang)</v>
      </c>
      <c r="C37" s="153" t="str">
        <f t="shared" si="4"/>
        <v>✅ Kann 40h mehr arbeiten</v>
      </c>
      <c r="D37" s="153"/>
      <c r="E37" s="156" t="str">
        <f>IF(ABS('📅 Schichtplan'!O22)&lt;=2,"🟢 Optimal eingeplant",IF('📅 Schichtplan'!O22&lt;-2,"🔄 Tausch mit: "&amp;IF(AND('📅 Schichtplan'!O23&gt;2,'👥 Mitarbeiter'!C14='👥 Mitarbeiter'!C13),'👥 Mitarbeiter'!B14&amp;" ","Keiner"),"📈 Kann übernehmen von: "&amp;IF(AND('📅 Schichtplan'!O23&lt;-2,'👥 Mitarbeiter'!C14='👥 Mitarbeiter'!C13),'👥 Mitarbeiter'!B14&amp;" ","Keiner")))</f>
        <v xml:space="preserve">📈 Kann übernehmen von: Kim (Empfang) </v>
      </c>
      <c r="F37" s="157"/>
      <c r="G37" s="157"/>
      <c r="H37" s="158"/>
      <c r="I37" s="50"/>
      <c r="J37" s="47"/>
      <c r="K37" s="47"/>
      <c r="L37" s="47"/>
      <c r="M37" s="47"/>
      <c r="N37" s="47"/>
      <c r="O37" s="47"/>
      <c r="P37" s="47"/>
      <c r="Q37" s="3"/>
    </row>
    <row r="38" spans="1:17" ht="26.25" customHeight="1">
      <c r="A38" s="5"/>
      <c r="B38" s="152" t="str">
        <f t="array" ref="B38">IF(ROW()-27&lt;=COUNTA('👥 Mitarbeiter'!B:B)-1,INDEX('👥 Mitarbeiter'!B:B,ROW()-24),"")</f>
        <v>Kim (Empfang)</v>
      </c>
      <c r="C38" s="153" t="str">
        <f t="shared" si="4"/>
        <v>🚨 KRITISCH: 30,5h reduzieren!</v>
      </c>
      <c r="D38" s="153"/>
      <c r="E38" s="156" t="str">
        <f>IF(ABS('📅 Schichtplan'!O23)&lt;=2,"🟢 Optimal eingeplant",IF('📅 Schichtplan'!O23&lt;-2,"🔄 Tausch mit: "&amp;IF(AND('📅 Schichtplan'!O22&gt;2,'👥 Mitarbeiter'!C13='👥 Mitarbeiter'!C14),'👥 Mitarbeiter'!B13&amp;" ","Keiner"),"📈 Kann übernehmen von: "&amp;IF(AND('📅 Schichtplan'!O22&lt;-2,'👥 Mitarbeiter'!C13='👥 Mitarbeiter'!C14),'👥 Mitarbeiter'!B13&amp;" ","Keiner")))</f>
        <v xml:space="preserve">🔄 Tausch mit: Jörg (Empfang) </v>
      </c>
      <c r="F38" s="157"/>
      <c r="G38" s="157"/>
      <c r="H38" s="158"/>
      <c r="I38" s="50"/>
      <c r="J38" s="47"/>
      <c r="K38" s="47"/>
      <c r="L38" s="47"/>
      <c r="M38" s="47"/>
      <c r="N38" s="47"/>
      <c r="O38" s="47"/>
      <c r="P38" s="47"/>
      <c r="Q38" s="3"/>
    </row>
    <row r="39" spans="1:17" ht="26.25" customHeight="1">
      <c r="A39" s="5"/>
      <c r="B39" s="152" t="str">
        <f t="array" ref="B39">IF(ROW()-27&lt;=COUNTA('👥 Mitarbeiter'!B:B)-1,INDEX('👥 Mitarbeiter'!B:B,ROW()-24),"")</f>
        <v>Leo (Reinigung)</v>
      </c>
      <c r="C39" s="153" t="str">
        <f t="shared" si="4"/>
        <v>✅ Kann 40h mehr arbeiten</v>
      </c>
      <c r="D39" s="153"/>
      <c r="E39" s="154" t="str">
        <f>IF(ABS('📅 Schichtplan'!O24)&lt;=2,"🟢 Optimal eingeplant",IF('📅 Schichtplan'!O24&lt;-2,"🔄 Tausch mit: "&amp;IF(AND('📅 Schichtplan'!O23&gt;2,'👥 Mitarbeiter'!C14='👥 Mitarbeiter'!C15),'👥 Mitarbeiter'!B14&amp;" ","Keiner"),"📈 Kann übernehmen von: "&amp;IF(AND('📅 Schichtplan'!O23&lt;-2,'👥 Mitarbeiter'!C14='👥 Mitarbeiter'!C15),'👥 Mitarbeiter'!B14&amp;" ","Keiner")))</f>
        <v>📈 Kann übernehmen von: Keiner</v>
      </c>
      <c r="F39" s="101"/>
      <c r="G39" s="101"/>
      <c r="H39" s="102"/>
      <c r="I39" s="50"/>
      <c r="J39" s="47"/>
      <c r="K39" s="47"/>
      <c r="L39" s="47"/>
      <c r="M39" s="47"/>
      <c r="N39" s="47"/>
      <c r="O39" s="47"/>
      <c r="P39" s="47"/>
      <c r="Q39" s="3"/>
    </row>
    <row r="40" spans="1:17" ht="26.25" customHeight="1">
      <c r="A40" s="5"/>
      <c r="B40" s="164" t="str">
        <f t="array" ref="B40">IF(ROW()-27&lt;=COUNTA('👥 Mitarbeiter'!B:B)-1,INDEX('👥 Mitarbeiter'!B:B,ROW()-24),"")</f>
        <v>Mads (Management)</v>
      </c>
      <c r="C40" s="165" t="str">
        <f t="shared" si="4"/>
        <v>✅ Kann 40h mehr arbeiten</v>
      </c>
      <c r="D40" s="165"/>
      <c r="E40" s="166" t="str">
        <f>IF(ABS('📅 Schichtplan'!O25)&lt;=2,"🟢 Optimal eingeplant",IF('📅 Schichtplan'!O25&lt;-2,"🔄 Tausch mit: "&amp;IF(AND('📅 Schichtplan'!O24&gt;2,'👥 Mitarbeiter'!C15='👥 Mitarbeiter'!C16),'👥 Mitarbeiter'!B15&amp;" ","Keiner"),"📈 Kann übernehmen von: "&amp;IF(AND('📅 Schichtplan'!O24&lt;-2,'👥 Mitarbeiter'!C15='👥 Mitarbeiter'!C16),'👥 Mitarbeiter'!B15&amp;" ","Keiner")))</f>
        <v>📈 Kann übernehmen von: Keiner</v>
      </c>
      <c r="F40" s="160"/>
      <c r="G40" s="160"/>
      <c r="H40" s="161"/>
      <c r="I40" s="50"/>
      <c r="J40" s="47"/>
      <c r="K40" s="47"/>
      <c r="L40" s="47"/>
      <c r="M40" s="47"/>
      <c r="N40" s="47"/>
      <c r="O40" s="47"/>
      <c r="P40" s="47"/>
      <c r="Q40" s="3"/>
    </row>
    <row r="41" spans="1:17" ht="13">
      <c r="A41" s="3"/>
      <c r="B41" s="8"/>
      <c r="C41" s="8"/>
      <c r="D41" s="8"/>
      <c r="E41" s="8"/>
      <c r="F41" s="8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</row>
    <row r="42" spans="1:17" ht="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</sheetData>
  <mergeCells count="31">
    <mergeCell ref="E36:H36"/>
    <mergeCell ref="E37:H37"/>
    <mergeCell ref="E38:H38"/>
    <mergeCell ref="E39:H39"/>
    <mergeCell ref="E40:H40"/>
    <mergeCell ref="C27:D27"/>
    <mergeCell ref="E27:H27"/>
    <mergeCell ref="K27:P27"/>
    <mergeCell ref="K28:P28"/>
    <mergeCell ref="E35:H35"/>
    <mergeCell ref="E28:H28"/>
    <mergeCell ref="E29:H29"/>
    <mergeCell ref="E30:H30"/>
    <mergeCell ref="E31:H31"/>
    <mergeCell ref="E32:H32"/>
    <mergeCell ref="E33:H33"/>
    <mergeCell ref="E34:H34"/>
    <mergeCell ref="K29:P29"/>
    <mergeCell ref="K30:P30"/>
    <mergeCell ref="K31:P31"/>
    <mergeCell ref="K32:P32"/>
    <mergeCell ref="K10:L10"/>
    <mergeCell ref="M10:N10"/>
    <mergeCell ref="O10:P10"/>
    <mergeCell ref="C2:E2"/>
    <mergeCell ref="B4:Q4"/>
    <mergeCell ref="B5:D5"/>
    <mergeCell ref="K5:P8"/>
    <mergeCell ref="K9:L9"/>
    <mergeCell ref="M9:N9"/>
    <mergeCell ref="O9:P9"/>
  </mergeCells>
  <conditionalFormatting sqref="O13:O25">
    <cfRule type="cellIs" dxfId="3" priority="1" operator="lessThan">
      <formula>-2</formula>
    </cfRule>
    <cfRule type="cellIs" dxfId="2" priority="2" operator="between">
      <formula>-2</formula>
      <formula>2</formula>
    </cfRule>
    <cfRule type="cellIs" dxfId="1" priority="3" operator="greaterThan">
      <formula>5</formula>
    </cfRule>
  </conditionalFormatting>
  <dataValidations count="2">
    <dataValidation type="list" allowBlank="1" showErrorMessage="1" sqref="B10" xr:uid="{00000000-0002-0000-0000-000000000000}">
      <formula1>"1,2,3,4,5,6,7,8,9,10,11,12,13,14,15,16,17,18,19,20,21,22,23,24,25,26,27,28,29,30,31,32,33,34,35,36,37,38,39,40,41,42,43,44,45,46,47,48,49,50,51,52"</formula1>
    </dataValidation>
    <dataValidation type="list" allowBlank="1" showInputMessage="1" prompt="Klicken Sie und geben Sie einen Wert aus der Elementliste ein" sqref="C13:I25" xr:uid="{00000000-0002-0000-0000-000001000000}">
      <formula1>"F,M,A,N,–"</formula1>
    </dataValidation>
  </dataValidation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K26"/>
  <sheetViews>
    <sheetView showGridLines="0" workbookViewId="0"/>
  </sheetViews>
  <sheetFormatPr baseColWidth="10" defaultColWidth="12.6640625" defaultRowHeight="15.75" customHeight="1"/>
  <cols>
    <col min="1" max="3" width="2.6640625" customWidth="1"/>
    <col min="4" max="4" width="25.1640625" customWidth="1"/>
    <col min="5" max="34" width="2" customWidth="1"/>
    <col min="35" max="37" width="2.6640625" customWidth="1"/>
  </cols>
  <sheetData>
    <row r="1" spans="1:37" ht="7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0"/>
      <c r="AD1" s="10"/>
      <c r="AE1" s="10"/>
      <c r="AF1" s="10"/>
      <c r="AG1" s="10"/>
      <c r="AH1" s="11"/>
      <c r="AI1" s="12"/>
      <c r="AJ1" s="13"/>
      <c r="AK1" s="13"/>
    </row>
    <row r="2" spans="1:37" ht="9.75" customHeight="1">
      <c r="A2" s="14"/>
      <c r="B2" s="14"/>
      <c r="C2" s="14"/>
      <c r="D2" s="15"/>
      <c r="E2" s="15"/>
      <c r="F2" s="15"/>
      <c r="G2" s="15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4"/>
      <c r="AI2" s="17"/>
      <c r="AJ2" s="17"/>
      <c r="AK2" s="17"/>
    </row>
    <row r="3" spans="1:37" ht="3.75" customHeight="1">
      <c r="A3" s="14"/>
      <c r="B3" s="14"/>
      <c r="C3" s="14"/>
      <c r="D3" s="18"/>
      <c r="E3" s="19"/>
      <c r="F3" s="19"/>
      <c r="G3" s="20"/>
      <c r="H3" s="21"/>
      <c r="I3" s="21"/>
      <c r="J3" s="21"/>
      <c r="K3" s="21"/>
      <c r="L3" s="20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14"/>
      <c r="AI3" s="17"/>
      <c r="AJ3" s="17"/>
      <c r="AK3" s="17"/>
    </row>
    <row r="4" spans="1:37" ht="7.5" customHeight="1">
      <c r="A4" s="14"/>
      <c r="B4" s="14"/>
      <c r="C4" s="14"/>
      <c r="D4" s="16"/>
      <c r="E4" s="16"/>
      <c r="F4" s="16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14"/>
      <c r="AI4" s="17"/>
      <c r="AJ4" s="17"/>
      <c r="AK4" s="17"/>
    </row>
    <row r="5" spans="1:37" ht="7.5" customHeight="1">
      <c r="A5" s="23"/>
      <c r="B5" s="23"/>
      <c r="C5" s="23"/>
      <c r="D5" s="16"/>
      <c r="E5" s="16"/>
      <c r="F5" s="16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3"/>
      <c r="AB5" s="25"/>
      <c r="AC5" s="25"/>
      <c r="AD5" s="25"/>
      <c r="AE5" s="23"/>
      <c r="AF5" s="23"/>
      <c r="AG5" s="23"/>
      <c r="AH5" s="23"/>
      <c r="AI5" s="17"/>
      <c r="AJ5" s="17"/>
      <c r="AK5" s="17"/>
    </row>
    <row r="6" spans="1:37" ht="15" customHeight="1">
      <c r="A6" s="23"/>
      <c r="B6" s="23"/>
      <c r="C6" s="23"/>
      <c r="D6" s="61" t="s">
        <v>1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23"/>
      <c r="AB6" s="62"/>
      <c r="AC6" s="60"/>
      <c r="AD6" s="60"/>
      <c r="AE6" s="23"/>
      <c r="AF6" s="23"/>
      <c r="AG6" s="23"/>
      <c r="AH6" s="23"/>
      <c r="AI6" s="17"/>
      <c r="AJ6" s="17"/>
      <c r="AK6" s="17"/>
    </row>
    <row r="7" spans="1:37" ht="15" customHeight="1">
      <c r="A7" s="26"/>
      <c r="B7" s="26"/>
      <c r="C7" s="26"/>
      <c r="D7" s="63" t="s">
        <v>29</v>
      </c>
      <c r="E7" s="60"/>
      <c r="F7" s="60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8"/>
      <c r="AH7" s="28"/>
      <c r="AI7" s="26"/>
      <c r="AJ7" s="26"/>
      <c r="AK7" s="26"/>
    </row>
    <row r="8" spans="1:37" ht="15" customHeight="1">
      <c r="A8" s="29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ht="15" customHeight="1">
      <c r="A9" s="30"/>
      <c r="B9" s="30"/>
      <c r="C9" s="30"/>
      <c r="D9" s="31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ht="1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ht="30" customHeight="1">
      <c r="A11" s="30"/>
      <c r="B11" s="30"/>
      <c r="C11" s="30"/>
      <c r="D11" s="32" t="s">
        <v>30</v>
      </c>
      <c r="E11" s="64" t="s">
        <v>31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6"/>
      <c r="AI11" s="30"/>
      <c r="AJ11" s="30"/>
      <c r="AK11" s="30"/>
    </row>
    <row r="12" spans="1:37" ht="22.5" customHeight="1">
      <c r="A12" s="33"/>
      <c r="B12" s="33"/>
      <c r="C12" s="33"/>
      <c r="D12" s="34"/>
      <c r="E12" s="67" t="s">
        <v>21</v>
      </c>
      <c r="F12" s="68"/>
      <c r="G12" s="68"/>
      <c r="H12" s="68"/>
      <c r="I12" s="68"/>
      <c r="J12" s="68"/>
      <c r="K12" s="68"/>
      <c r="L12" s="68"/>
      <c r="M12" s="68"/>
      <c r="N12" s="69"/>
      <c r="O12" s="70" t="s">
        <v>32</v>
      </c>
      <c r="P12" s="68"/>
      <c r="Q12" s="68"/>
      <c r="R12" s="68"/>
      <c r="S12" s="68"/>
      <c r="T12" s="68"/>
      <c r="U12" s="68"/>
      <c r="V12" s="68"/>
      <c r="W12" s="68"/>
      <c r="X12" s="69"/>
      <c r="Y12" s="70" t="s">
        <v>33</v>
      </c>
      <c r="Z12" s="68"/>
      <c r="AA12" s="68"/>
      <c r="AB12" s="68"/>
      <c r="AC12" s="68"/>
      <c r="AD12" s="68"/>
      <c r="AE12" s="68"/>
      <c r="AF12" s="68"/>
      <c r="AG12" s="68"/>
      <c r="AH12" s="71"/>
      <c r="AI12" s="33"/>
      <c r="AJ12" s="33"/>
      <c r="AK12" s="33"/>
    </row>
    <row r="13" spans="1:37" ht="22.5" customHeight="1">
      <c r="A13" s="30"/>
      <c r="B13" s="30"/>
      <c r="C13" s="29"/>
      <c r="D13" s="35" t="s">
        <v>34</v>
      </c>
      <c r="E13" s="72" t="s">
        <v>35</v>
      </c>
      <c r="F13" s="73"/>
      <c r="G13" s="72" t="s">
        <v>36</v>
      </c>
      <c r="H13" s="73"/>
      <c r="I13" s="72" t="s">
        <v>37</v>
      </c>
      <c r="J13" s="73"/>
      <c r="K13" s="72" t="s">
        <v>38</v>
      </c>
      <c r="L13" s="73"/>
      <c r="M13" s="72" t="s">
        <v>39</v>
      </c>
      <c r="N13" s="74"/>
      <c r="O13" s="75" t="s">
        <v>35</v>
      </c>
      <c r="P13" s="73"/>
      <c r="Q13" s="72" t="s">
        <v>36</v>
      </c>
      <c r="R13" s="73"/>
      <c r="S13" s="72" t="s">
        <v>37</v>
      </c>
      <c r="T13" s="73"/>
      <c r="U13" s="72" t="s">
        <v>38</v>
      </c>
      <c r="V13" s="73"/>
      <c r="W13" s="72" t="s">
        <v>39</v>
      </c>
      <c r="X13" s="74"/>
      <c r="Y13" s="75" t="s">
        <v>35</v>
      </c>
      <c r="Z13" s="73"/>
      <c r="AA13" s="72" t="s">
        <v>36</v>
      </c>
      <c r="AB13" s="73"/>
      <c r="AC13" s="72" t="s">
        <v>37</v>
      </c>
      <c r="AD13" s="73"/>
      <c r="AE13" s="72" t="s">
        <v>38</v>
      </c>
      <c r="AF13" s="73"/>
      <c r="AG13" s="72" t="s">
        <v>39</v>
      </c>
      <c r="AH13" s="76"/>
      <c r="AI13" s="30"/>
      <c r="AJ13" s="30"/>
      <c r="AK13" s="30"/>
    </row>
    <row r="14" spans="1:37" ht="22.5" customHeight="1">
      <c r="A14" s="30"/>
      <c r="B14" s="30"/>
      <c r="C14" s="30"/>
      <c r="D14" s="36" t="s">
        <v>40</v>
      </c>
      <c r="E14" s="77" t="s">
        <v>184</v>
      </c>
      <c r="F14" s="78"/>
      <c r="G14" s="77" t="s">
        <v>184</v>
      </c>
      <c r="H14" s="78"/>
      <c r="I14" s="77" t="s">
        <v>184</v>
      </c>
      <c r="J14" s="78"/>
      <c r="K14" s="77" t="s">
        <v>184</v>
      </c>
      <c r="L14" s="78"/>
      <c r="M14" s="77" t="s">
        <v>184</v>
      </c>
      <c r="N14" s="79"/>
      <c r="O14" s="80" t="s">
        <v>184</v>
      </c>
      <c r="P14" s="78"/>
      <c r="Q14" s="77" t="s">
        <v>184</v>
      </c>
      <c r="R14" s="78"/>
      <c r="S14" s="77" t="s">
        <v>184</v>
      </c>
      <c r="T14" s="78"/>
      <c r="U14" s="77" t="s">
        <v>184</v>
      </c>
      <c r="V14" s="78"/>
      <c r="W14" s="77" t="s">
        <v>184</v>
      </c>
      <c r="X14" s="79"/>
      <c r="Y14" s="80" t="s">
        <v>184</v>
      </c>
      <c r="Z14" s="78"/>
      <c r="AA14" s="77" t="s">
        <v>184</v>
      </c>
      <c r="AB14" s="78"/>
      <c r="AC14" s="77" t="s">
        <v>184</v>
      </c>
      <c r="AD14" s="78"/>
      <c r="AE14" s="77" t="s">
        <v>184</v>
      </c>
      <c r="AF14" s="78"/>
      <c r="AG14" s="77" t="s">
        <v>184</v>
      </c>
      <c r="AH14" s="81"/>
      <c r="AI14" s="30"/>
      <c r="AJ14" s="30"/>
      <c r="AK14" s="30"/>
    </row>
    <row r="15" spans="1:37" ht="22.5" customHeight="1">
      <c r="A15" s="30"/>
      <c r="B15" s="30"/>
      <c r="C15" s="30"/>
      <c r="D15" s="37" t="s">
        <v>41</v>
      </c>
      <c r="E15" s="82" t="s">
        <v>184</v>
      </c>
      <c r="F15" s="78"/>
      <c r="G15" s="82" t="s">
        <v>184</v>
      </c>
      <c r="H15" s="78"/>
      <c r="I15" s="82" t="s">
        <v>184</v>
      </c>
      <c r="J15" s="78"/>
      <c r="K15" s="82" t="s">
        <v>184</v>
      </c>
      <c r="L15" s="78"/>
      <c r="M15" s="82" t="s">
        <v>184</v>
      </c>
      <c r="N15" s="79"/>
      <c r="O15" s="83" t="s">
        <v>184</v>
      </c>
      <c r="P15" s="78"/>
      <c r="Q15" s="82" t="s">
        <v>184</v>
      </c>
      <c r="R15" s="78"/>
      <c r="S15" s="82" t="s">
        <v>184</v>
      </c>
      <c r="T15" s="78"/>
      <c r="U15" s="82" t="s">
        <v>184</v>
      </c>
      <c r="V15" s="78"/>
      <c r="W15" s="82" t="s">
        <v>184</v>
      </c>
      <c r="X15" s="79"/>
      <c r="Y15" s="83" t="s">
        <v>184</v>
      </c>
      <c r="Z15" s="78"/>
      <c r="AA15" s="82" t="s">
        <v>184</v>
      </c>
      <c r="AB15" s="78"/>
      <c r="AC15" s="82" t="s">
        <v>184</v>
      </c>
      <c r="AD15" s="78"/>
      <c r="AE15" s="82" t="s">
        <v>184</v>
      </c>
      <c r="AF15" s="78"/>
      <c r="AG15" s="82" t="s">
        <v>184</v>
      </c>
      <c r="AH15" s="81"/>
      <c r="AI15" s="30"/>
      <c r="AJ15" s="30"/>
      <c r="AK15" s="30"/>
    </row>
    <row r="16" spans="1:37" ht="22.5" customHeight="1">
      <c r="A16" s="38"/>
      <c r="B16" s="38"/>
      <c r="C16" s="30"/>
      <c r="D16" s="36" t="s">
        <v>42</v>
      </c>
      <c r="E16" s="77" t="s">
        <v>184</v>
      </c>
      <c r="F16" s="78"/>
      <c r="G16" s="77" t="s">
        <v>184</v>
      </c>
      <c r="H16" s="78"/>
      <c r="I16" s="77" t="s">
        <v>184</v>
      </c>
      <c r="J16" s="78"/>
      <c r="K16" s="77" t="s">
        <v>184</v>
      </c>
      <c r="L16" s="78"/>
      <c r="M16" s="77" t="s">
        <v>184</v>
      </c>
      <c r="N16" s="79"/>
      <c r="O16" s="80" t="s">
        <v>184</v>
      </c>
      <c r="P16" s="78"/>
      <c r="Q16" s="77" t="s">
        <v>184</v>
      </c>
      <c r="R16" s="78"/>
      <c r="S16" s="77" t="s">
        <v>184</v>
      </c>
      <c r="T16" s="78"/>
      <c r="U16" s="77" t="s">
        <v>184</v>
      </c>
      <c r="V16" s="78"/>
      <c r="W16" s="77" t="s">
        <v>184</v>
      </c>
      <c r="X16" s="79"/>
      <c r="Y16" s="80" t="s">
        <v>184</v>
      </c>
      <c r="Z16" s="78"/>
      <c r="AA16" s="77" t="s">
        <v>184</v>
      </c>
      <c r="AB16" s="78"/>
      <c r="AC16" s="77" t="s">
        <v>184</v>
      </c>
      <c r="AD16" s="78"/>
      <c r="AE16" s="77" t="s">
        <v>184</v>
      </c>
      <c r="AF16" s="78"/>
      <c r="AG16" s="77" t="s">
        <v>184</v>
      </c>
      <c r="AH16" s="81"/>
      <c r="AI16" s="38"/>
      <c r="AJ16" s="38"/>
      <c r="AK16" s="38"/>
    </row>
    <row r="17" spans="1:37" ht="22.5" customHeight="1">
      <c r="A17" s="26"/>
      <c r="B17" s="26"/>
      <c r="C17" s="30"/>
      <c r="D17" s="37" t="s">
        <v>43</v>
      </c>
      <c r="E17" s="82" t="s">
        <v>184</v>
      </c>
      <c r="F17" s="78"/>
      <c r="G17" s="82" t="s">
        <v>184</v>
      </c>
      <c r="H17" s="78"/>
      <c r="I17" s="82" t="s">
        <v>184</v>
      </c>
      <c r="J17" s="78"/>
      <c r="K17" s="82" t="s">
        <v>184</v>
      </c>
      <c r="L17" s="78"/>
      <c r="M17" s="82" t="s">
        <v>184</v>
      </c>
      <c r="N17" s="79"/>
      <c r="O17" s="83" t="s">
        <v>184</v>
      </c>
      <c r="P17" s="78"/>
      <c r="Q17" s="82" t="s">
        <v>184</v>
      </c>
      <c r="R17" s="78"/>
      <c r="S17" s="82" t="s">
        <v>184</v>
      </c>
      <c r="T17" s="78"/>
      <c r="U17" s="82" t="s">
        <v>184</v>
      </c>
      <c r="V17" s="78"/>
      <c r="W17" s="82" t="s">
        <v>184</v>
      </c>
      <c r="X17" s="79"/>
      <c r="Y17" s="83" t="s">
        <v>184</v>
      </c>
      <c r="Z17" s="78"/>
      <c r="AA17" s="82" t="s">
        <v>184</v>
      </c>
      <c r="AB17" s="78"/>
      <c r="AC17" s="82" t="s">
        <v>184</v>
      </c>
      <c r="AD17" s="78"/>
      <c r="AE17" s="82" t="s">
        <v>184</v>
      </c>
      <c r="AF17" s="78"/>
      <c r="AG17" s="82" t="s">
        <v>184</v>
      </c>
      <c r="AH17" s="81"/>
      <c r="AI17" s="26"/>
      <c r="AJ17" s="26"/>
      <c r="AK17" s="26"/>
    </row>
    <row r="18" spans="1:37" ht="22.5" customHeight="1">
      <c r="A18" s="39"/>
      <c r="B18" s="39"/>
      <c r="C18" s="30"/>
      <c r="D18" s="36" t="s">
        <v>44</v>
      </c>
      <c r="E18" s="77" t="s">
        <v>184</v>
      </c>
      <c r="F18" s="78"/>
      <c r="G18" s="77" t="s">
        <v>184</v>
      </c>
      <c r="H18" s="78"/>
      <c r="I18" s="77" t="s">
        <v>184</v>
      </c>
      <c r="J18" s="78"/>
      <c r="K18" s="77" t="s">
        <v>184</v>
      </c>
      <c r="L18" s="78"/>
      <c r="M18" s="77" t="s">
        <v>184</v>
      </c>
      <c r="N18" s="79"/>
      <c r="O18" s="80" t="s">
        <v>184</v>
      </c>
      <c r="P18" s="78"/>
      <c r="Q18" s="77" t="s">
        <v>184</v>
      </c>
      <c r="R18" s="78"/>
      <c r="S18" s="77" t="s">
        <v>184</v>
      </c>
      <c r="T18" s="78"/>
      <c r="U18" s="77" t="s">
        <v>184</v>
      </c>
      <c r="V18" s="78"/>
      <c r="W18" s="77" t="s">
        <v>184</v>
      </c>
      <c r="X18" s="79"/>
      <c r="Y18" s="80" t="s">
        <v>184</v>
      </c>
      <c r="Z18" s="78"/>
      <c r="AA18" s="77" t="s">
        <v>184</v>
      </c>
      <c r="AB18" s="78"/>
      <c r="AC18" s="77" t="s">
        <v>184</v>
      </c>
      <c r="AD18" s="78"/>
      <c r="AE18" s="77" t="s">
        <v>184</v>
      </c>
      <c r="AF18" s="78"/>
      <c r="AG18" s="77" t="s">
        <v>184</v>
      </c>
      <c r="AH18" s="81"/>
      <c r="AI18" s="39"/>
      <c r="AJ18" s="39"/>
      <c r="AK18" s="39"/>
    </row>
    <row r="19" spans="1:37" ht="22.5" customHeight="1">
      <c r="A19" s="29"/>
      <c r="B19" s="29"/>
      <c r="C19" s="30"/>
      <c r="D19" s="37" t="s">
        <v>45</v>
      </c>
      <c r="E19" s="82" t="s">
        <v>184</v>
      </c>
      <c r="F19" s="78"/>
      <c r="G19" s="82" t="s">
        <v>184</v>
      </c>
      <c r="H19" s="78"/>
      <c r="I19" s="82" t="s">
        <v>184</v>
      </c>
      <c r="J19" s="78"/>
      <c r="K19" s="82" t="s">
        <v>184</v>
      </c>
      <c r="L19" s="78"/>
      <c r="M19" s="82" t="s">
        <v>184</v>
      </c>
      <c r="N19" s="79"/>
      <c r="O19" s="83" t="s">
        <v>184</v>
      </c>
      <c r="P19" s="78"/>
      <c r="Q19" s="82" t="s">
        <v>184</v>
      </c>
      <c r="R19" s="78"/>
      <c r="S19" s="82" t="s">
        <v>184</v>
      </c>
      <c r="T19" s="78"/>
      <c r="U19" s="82" t="s">
        <v>184</v>
      </c>
      <c r="V19" s="78"/>
      <c r="W19" s="82" t="s">
        <v>184</v>
      </c>
      <c r="X19" s="79"/>
      <c r="Y19" s="83" t="s">
        <v>184</v>
      </c>
      <c r="Z19" s="78"/>
      <c r="AA19" s="82" t="s">
        <v>184</v>
      </c>
      <c r="AB19" s="78"/>
      <c r="AC19" s="82" t="s">
        <v>184</v>
      </c>
      <c r="AD19" s="78"/>
      <c r="AE19" s="82" t="s">
        <v>184</v>
      </c>
      <c r="AF19" s="78"/>
      <c r="AG19" s="82" t="s">
        <v>184</v>
      </c>
      <c r="AH19" s="81"/>
      <c r="AI19" s="29"/>
      <c r="AJ19" s="29"/>
      <c r="AK19" s="29"/>
    </row>
    <row r="20" spans="1:37" ht="22.5" customHeight="1">
      <c r="A20" s="30"/>
      <c r="B20" s="30"/>
      <c r="C20" s="30"/>
      <c r="D20" s="36" t="s">
        <v>46</v>
      </c>
      <c r="E20" s="77" t="s">
        <v>184</v>
      </c>
      <c r="F20" s="78"/>
      <c r="G20" s="77" t="s">
        <v>184</v>
      </c>
      <c r="H20" s="78"/>
      <c r="I20" s="77" t="s">
        <v>184</v>
      </c>
      <c r="J20" s="78"/>
      <c r="K20" s="77" t="s">
        <v>184</v>
      </c>
      <c r="L20" s="78"/>
      <c r="M20" s="77" t="s">
        <v>184</v>
      </c>
      <c r="N20" s="79"/>
      <c r="O20" s="80" t="s">
        <v>184</v>
      </c>
      <c r="P20" s="78"/>
      <c r="Q20" s="77" t="s">
        <v>184</v>
      </c>
      <c r="R20" s="78"/>
      <c r="S20" s="77" t="s">
        <v>184</v>
      </c>
      <c r="T20" s="78"/>
      <c r="U20" s="77" t="s">
        <v>184</v>
      </c>
      <c r="V20" s="78"/>
      <c r="W20" s="77" t="s">
        <v>184</v>
      </c>
      <c r="X20" s="79"/>
      <c r="Y20" s="80" t="s">
        <v>184</v>
      </c>
      <c r="Z20" s="78"/>
      <c r="AA20" s="77" t="s">
        <v>184</v>
      </c>
      <c r="AB20" s="78"/>
      <c r="AC20" s="77" t="s">
        <v>184</v>
      </c>
      <c r="AD20" s="78"/>
      <c r="AE20" s="77" t="s">
        <v>184</v>
      </c>
      <c r="AF20" s="78"/>
      <c r="AG20" s="77" t="s">
        <v>184</v>
      </c>
      <c r="AH20" s="81"/>
      <c r="AI20" s="30"/>
      <c r="AJ20" s="30"/>
      <c r="AK20" s="30"/>
    </row>
    <row r="21" spans="1:37" ht="22.5" customHeight="1">
      <c r="A21" s="30"/>
      <c r="B21" s="30"/>
      <c r="C21" s="30"/>
      <c r="D21" s="37" t="s">
        <v>47</v>
      </c>
      <c r="E21" s="82" t="s">
        <v>184</v>
      </c>
      <c r="F21" s="78"/>
      <c r="G21" s="82" t="s">
        <v>184</v>
      </c>
      <c r="H21" s="78"/>
      <c r="I21" s="82" t="s">
        <v>184</v>
      </c>
      <c r="J21" s="78"/>
      <c r="K21" s="82" t="s">
        <v>184</v>
      </c>
      <c r="L21" s="78"/>
      <c r="M21" s="82" t="s">
        <v>184</v>
      </c>
      <c r="N21" s="79"/>
      <c r="O21" s="83" t="s">
        <v>184</v>
      </c>
      <c r="P21" s="78"/>
      <c r="Q21" s="82" t="s">
        <v>184</v>
      </c>
      <c r="R21" s="78"/>
      <c r="S21" s="82" t="s">
        <v>184</v>
      </c>
      <c r="T21" s="78"/>
      <c r="U21" s="82" t="s">
        <v>184</v>
      </c>
      <c r="V21" s="78"/>
      <c r="W21" s="82" t="s">
        <v>184</v>
      </c>
      <c r="X21" s="79"/>
      <c r="Y21" s="83" t="s">
        <v>184</v>
      </c>
      <c r="Z21" s="78"/>
      <c r="AA21" s="82" t="s">
        <v>184</v>
      </c>
      <c r="AB21" s="78"/>
      <c r="AC21" s="82" t="s">
        <v>184</v>
      </c>
      <c r="AD21" s="78"/>
      <c r="AE21" s="82" t="s">
        <v>184</v>
      </c>
      <c r="AF21" s="78"/>
      <c r="AG21" s="82" t="s">
        <v>184</v>
      </c>
      <c r="AH21" s="81"/>
      <c r="AI21" s="30"/>
      <c r="AJ21" s="30"/>
      <c r="AK21" s="30"/>
    </row>
    <row r="22" spans="1:37" ht="22.5" customHeight="1">
      <c r="A22" s="30"/>
      <c r="B22" s="30"/>
      <c r="C22" s="38"/>
      <c r="D22" s="40" t="s">
        <v>48</v>
      </c>
      <c r="E22" s="84">
        <f>SUM(E14:F21)</f>
        <v>0</v>
      </c>
      <c r="F22" s="85"/>
      <c r="G22" s="84">
        <f>SUM(G14:H21)</f>
        <v>0</v>
      </c>
      <c r="H22" s="85"/>
      <c r="I22" s="84">
        <f>SUM(I14:J21)</f>
        <v>0</v>
      </c>
      <c r="J22" s="85"/>
      <c r="K22" s="84">
        <f>SUM(K14:L21)</f>
        <v>0</v>
      </c>
      <c r="L22" s="85"/>
      <c r="M22" s="84">
        <f>SUM(M14:N21)</f>
        <v>0</v>
      </c>
      <c r="N22" s="86"/>
      <c r="O22" s="87">
        <f>SUM(O14:P21)</f>
        <v>0</v>
      </c>
      <c r="P22" s="85"/>
      <c r="Q22" s="84">
        <f>SUM(Q14:R21)</f>
        <v>0</v>
      </c>
      <c r="R22" s="85"/>
      <c r="S22" s="84">
        <f>SUM(S14:T21)</f>
        <v>0</v>
      </c>
      <c r="T22" s="85"/>
      <c r="U22" s="84">
        <f>SUM(U14:V21)</f>
        <v>0</v>
      </c>
      <c r="V22" s="85"/>
      <c r="W22" s="84">
        <f>SUM(W14:X21)</f>
        <v>0</v>
      </c>
      <c r="X22" s="86"/>
      <c r="Y22" s="87">
        <f>SUM(Y14:Z21)</f>
        <v>0</v>
      </c>
      <c r="Z22" s="85"/>
      <c r="AA22" s="84">
        <f>SUM(AA14:AB21)</f>
        <v>0</v>
      </c>
      <c r="AB22" s="85"/>
      <c r="AC22" s="84">
        <f>SUM(AC14:AD21)</f>
        <v>0</v>
      </c>
      <c r="AD22" s="85"/>
      <c r="AE22" s="84">
        <f>SUM(AE14:AF21)</f>
        <v>0</v>
      </c>
      <c r="AF22" s="85"/>
      <c r="AG22" s="84">
        <f>SUM(AG14:AH21)</f>
        <v>0</v>
      </c>
      <c r="AH22" s="88"/>
      <c r="AI22" s="30"/>
      <c r="AJ22" s="30"/>
      <c r="AK22" s="30"/>
    </row>
    <row r="23" spans="1:37" ht="22.5" customHeight="1">
      <c r="A23" s="30"/>
      <c r="B23" s="30"/>
      <c r="C23" s="26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30"/>
      <c r="AJ23" s="30"/>
      <c r="AK23" s="30"/>
    </row>
    <row r="24" spans="1:37" ht="22.5" customHeight="1">
      <c r="A24" s="30"/>
      <c r="B24" s="30"/>
      <c r="C24" s="30"/>
      <c r="D24" s="41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30"/>
      <c r="AJ24" s="30"/>
      <c r="AK24" s="30"/>
    </row>
    <row r="25" spans="1:37" ht="22.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ht="7.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</sheetData>
  <autoFilter ref="D13:D21" xr:uid="{00000000-0009-0000-0000-000001000000}"/>
  <mergeCells count="157">
    <mergeCell ref="S22:T22"/>
    <mergeCell ref="U22:V22"/>
    <mergeCell ref="W22:X22"/>
    <mergeCell ref="Y22:Z22"/>
    <mergeCell ref="AA22:AB22"/>
    <mergeCell ref="AC22:AD22"/>
    <mergeCell ref="AE22:AF22"/>
    <mergeCell ref="AG22:AH22"/>
    <mergeCell ref="E22:F22"/>
    <mergeCell ref="G22:H22"/>
    <mergeCell ref="I22:J22"/>
    <mergeCell ref="K22:L22"/>
    <mergeCell ref="M22:N22"/>
    <mergeCell ref="O22:P22"/>
    <mergeCell ref="Q22:R22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E18:F18"/>
    <mergeCell ref="G18:H18"/>
    <mergeCell ref="I18:J18"/>
    <mergeCell ref="K18:L18"/>
    <mergeCell ref="M18:N18"/>
    <mergeCell ref="O18:P18"/>
    <mergeCell ref="Q18:R18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E17:F17"/>
    <mergeCell ref="G17:H17"/>
    <mergeCell ref="I17:J17"/>
    <mergeCell ref="K17:L17"/>
    <mergeCell ref="M17:N17"/>
    <mergeCell ref="O17:P17"/>
    <mergeCell ref="Q17:R17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E16:F16"/>
    <mergeCell ref="G16:H16"/>
    <mergeCell ref="I16:J16"/>
    <mergeCell ref="K16:L16"/>
    <mergeCell ref="M16:N16"/>
    <mergeCell ref="O16:P16"/>
    <mergeCell ref="Q16:R16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E21:F21"/>
    <mergeCell ref="G21:H21"/>
    <mergeCell ref="I21:J21"/>
    <mergeCell ref="K21:L21"/>
    <mergeCell ref="M21:N21"/>
    <mergeCell ref="O21:P21"/>
    <mergeCell ref="Q21:R21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E20:F20"/>
    <mergeCell ref="G20:H20"/>
    <mergeCell ref="I20:J20"/>
    <mergeCell ref="K20:L20"/>
    <mergeCell ref="M20:N20"/>
    <mergeCell ref="O20:P20"/>
    <mergeCell ref="Q20:R20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E19:F19"/>
    <mergeCell ref="G19:H19"/>
    <mergeCell ref="I19:J19"/>
    <mergeCell ref="K19:L19"/>
    <mergeCell ref="M19:N19"/>
    <mergeCell ref="O19:P19"/>
    <mergeCell ref="Q19:R19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E15:F15"/>
    <mergeCell ref="G15:H15"/>
    <mergeCell ref="I15:J15"/>
    <mergeCell ref="K15:L15"/>
    <mergeCell ref="M15:N15"/>
    <mergeCell ref="O15:P15"/>
    <mergeCell ref="Q15:R15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E14:F14"/>
    <mergeCell ref="G14:H14"/>
    <mergeCell ref="I14:J14"/>
    <mergeCell ref="K14:L14"/>
    <mergeCell ref="M14:N14"/>
    <mergeCell ref="O14:P14"/>
    <mergeCell ref="Q14:R14"/>
    <mergeCell ref="D6:Z6"/>
    <mergeCell ref="AB6:AD6"/>
    <mergeCell ref="D7:F7"/>
    <mergeCell ref="E11:AH11"/>
    <mergeCell ref="E12:N12"/>
    <mergeCell ref="O12:X12"/>
    <mergeCell ref="Y12:AH12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E13:F13"/>
    <mergeCell ref="G13:H13"/>
    <mergeCell ref="I13:J13"/>
    <mergeCell ref="K13:L13"/>
    <mergeCell ref="M13:N13"/>
    <mergeCell ref="O13:P13"/>
    <mergeCell ref="Q13:R13"/>
  </mergeCells>
  <conditionalFormatting sqref="AB1:AH1 D2">
    <cfRule type="notContainsBlanks" dxfId="0" priority="1">
      <formula>LEN(TRIM(AB1))&gt;0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51"/>
  <sheetViews>
    <sheetView workbookViewId="0">
      <selection activeCell="F24" sqref="F24"/>
    </sheetView>
  </sheetViews>
  <sheetFormatPr baseColWidth="10" defaultColWidth="12.6640625" defaultRowHeight="15.75" customHeight="1"/>
  <cols>
    <col min="1" max="1" width="7.6640625" customWidth="1"/>
    <col min="2" max="2" width="13.83203125" customWidth="1"/>
    <col min="4" max="4" width="14" customWidth="1"/>
    <col min="5" max="5" width="13.1640625" customWidth="1"/>
  </cols>
  <sheetData>
    <row r="1" spans="1:9" ht="27" customHeight="1">
      <c r="A1" s="43"/>
      <c r="B1" s="44"/>
      <c r="C1" s="44"/>
      <c r="D1" s="44"/>
      <c r="E1" s="44"/>
      <c r="F1" s="44"/>
      <c r="G1" s="44"/>
      <c r="H1" s="44"/>
      <c r="I1" s="3"/>
    </row>
    <row r="2" spans="1:9" ht="65.25" customHeight="1">
      <c r="A2" s="43"/>
      <c r="B2" s="172" t="s">
        <v>1</v>
      </c>
      <c r="C2" s="168"/>
      <c r="D2" s="168"/>
      <c r="E2" s="168"/>
      <c r="F2" s="168"/>
      <c r="G2" s="168"/>
      <c r="H2" s="168"/>
      <c r="I2" s="3"/>
    </row>
    <row r="3" spans="1:9" ht="30" customHeight="1">
      <c r="A3" s="45"/>
      <c r="B3" s="175" t="s">
        <v>49</v>
      </c>
      <c r="C3" s="223" t="s">
        <v>50</v>
      </c>
      <c r="D3" s="223" t="s">
        <v>51</v>
      </c>
      <c r="E3" s="223" t="s">
        <v>52</v>
      </c>
      <c r="F3" s="223" t="s">
        <v>53</v>
      </c>
      <c r="G3" s="223" t="s">
        <v>54</v>
      </c>
      <c r="H3" s="224" t="s">
        <v>55</v>
      </c>
      <c r="I3" s="6"/>
    </row>
    <row r="4" spans="1:9" ht="18.75" customHeight="1">
      <c r="A4" s="46"/>
      <c r="B4" s="225" t="s">
        <v>56</v>
      </c>
      <c r="C4" s="226" t="s">
        <v>57</v>
      </c>
      <c r="D4" s="226" t="s">
        <v>58</v>
      </c>
      <c r="E4" s="227">
        <v>40</v>
      </c>
      <c r="F4" s="226" t="s">
        <v>59</v>
      </c>
      <c r="G4" s="226" t="str">
        <f>IF(B4&lt;&gt;"","Aktiv","")</f>
        <v>Aktiv</v>
      </c>
      <c r="H4" s="228"/>
      <c r="I4" s="6"/>
    </row>
    <row r="5" spans="1:9" ht="18.75" customHeight="1">
      <c r="A5" s="46"/>
      <c r="B5" s="229" t="s">
        <v>60</v>
      </c>
      <c r="C5" s="230" t="s">
        <v>57</v>
      </c>
      <c r="D5" s="230" t="s">
        <v>61</v>
      </c>
      <c r="E5" s="231">
        <v>40</v>
      </c>
      <c r="F5" s="230" t="s">
        <v>59</v>
      </c>
      <c r="G5" s="230" t="str">
        <f>IF(B4&lt;&gt;"","Aktiv","")</f>
        <v>Aktiv</v>
      </c>
      <c r="H5" s="232"/>
      <c r="I5" s="6"/>
    </row>
    <row r="6" spans="1:9" ht="18.75" customHeight="1">
      <c r="A6" s="46"/>
      <c r="B6" s="233" t="s">
        <v>62</v>
      </c>
      <c r="C6" s="217" t="s">
        <v>57</v>
      </c>
      <c r="D6" s="217" t="s">
        <v>61</v>
      </c>
      <c r="E6" s="234">
        <v>40</v>
      </c>
      <c r="F6" s="217" t="s">
        <v>59</v>
      </c>
      <c r="G6" s="217" t="str">
        <f>IF(B4&lt;&gt;"","Aktiv","")</f>
        <v>Aktiv</v>
      </c>
      <c r="H6" s="218"/>
      <c r="I6" s="6"/>
    </row>
    <row r="7" spans="1:9" ht="18.75" customHeight="1">
      <c r="A7" s="46"/>
      <c r="B7" s="229" t="s">
        <v>63</v>
      </c>
      <c r="C7" s="230" t="s">
        <v>57</v>
      </c>
      <c r="D7" s="230" t="s">
        <v>64</v>
      </c>
      <c r="E7" s="231">
        <v>20</v>
      </c>
      <c r="F7" s="230" t="s">
        <v>64</v>
      </c>
      <c r="G7" s="230" t="str">
        <f>IF(B4&lt;&gt;"","Aktiv","")</f>
        <v>Aktiv</v>
      </c>
      <c r="H7" s="232"/>
      <c r="I7" s="6"/>
    </row>
    <row r="8" spans="1:9" ht="18.75" customHeight="1">
      <c r="A8" s="46"/>
      <c r="B8" s="233" t="s">
        <v>65</v>
      </c>
      <c r="C8" s="217" t="s">
        <v>66</v>
      </c>
      <c r="D8" s="217" t="s">
        <v>67</v>
      </c>
      <c r="E8" s="234">
        <v>40</v>
      </c>
      <c r="F8" s="217" t="s">
        <v>59</v>
      </c>
      <c r="G8" s="217" t="str">
        <f>IF(B8&lt;&gt;"","Aktiv","")</f>
        <v>Aktiv</v>
      </c>
      <c r="H8" s="218"/>
      <c r="I8" s="6"/>
    </row>
    <row r="9" spans="1:9" ht="18.75" customHeight="1">
      <c r="A9" s="46"/>
      <c r="B9" s="229" t="s">
        <v>68</v>
      </c>
      <c r="C9" s="230" t="s">
        <v>66</v>
      </c>
      <c r="D9" s="230" t="s">
        <v>64</v>
      </c>
      <c r="E9" s="231">
        <v>30</v>
      </c>
      <c r="F9" s="230" t="s">
        <v>69</v>
      </c>
      <c r="G9" s="230" t="s">
        <v>70</v>
      </c>
      <c r="H9" s="232"/>
      <c r="I9" s="6"/>
    </row>
    <row r="10" spans="1:9" ht="18.75" customHeight="1">
      <c r="A10" s="46"/>
      <c r="B10" s="233" t="s">
        <v>71</v>
      </c>
      <c r="C10" s="217" t="s">
        <v>72</v>
      </c>
      <c r="D10" s="217" t="s">
        <v>73</v>
      </c>
      <c r="E10" s="234">
        <v>40</v>
      </c>
      <c r="F10" s="217" t="s">
        <v>59</v>
      </c>
      <c r="G10" s="217" t="str">
        <f t="shared" ref="G10:G11" si="0">IF(B10&lt;&gt;"","Aktiv","")</f>
        <v>Aktiv</v>
      </c>
      <c r="H10" s="218"/>
      <c r="I10" s="6"/>
    </row>
    <row r="11" spans="1:9" ht="18.75" customHeight="1">
      <c r="A11" s="46"/>
      <c r="B11" s="229" t="s">
        <v>74</v>
      </c>
      <c r="C11" s="230" t="s">
        <v>72</v>
      </c>
      <c r="D11" s="230" t="s">
        <v>75</v>
      </c>
      <c r="E11" s="231">
        <v>40</v>
      </c>
      <c r="F11" s="230" t="s">
        <v>59</v>
      </c>
      <c r="G11" s="230" t="str">
        <f t="shared" si="0"/>
        <v>Aktiv</v>
      </c>
      <c r="H11" s="232"/>
      <c r="I11" s="6"/>
    </row>
    <row r="12" spans="1:9" ht="18.75" customHeight="1">
      <c r="A12" s="46"/>
      <c r="B12" s="233" t="s">
        <v>76</v>
      </c>
      <c r="C12" s="217" t="s">
        <v>72</v>
      </c>
      <c r="D12" s="217" t="s">
        <v>64</v>
      </c>
      <c r="E12" s="234">
        <v>20</v>
      </c>
      <c r="F12" s="217" t="s">
        <v>69</v>
      </c>
      <c r="G12" s="217" t="s">
        <v>70</v>
      </c>
      <c r="H12" s="218"/>
      <c r="I12" s="6"/>
    </row>
    <row r="13" spans="1:9" ht="18.75" customHeight="1">
      <c r="A13" s="46"/>
      <c r="B13" s="229" t="s">
        <v>77</v>
      </c>
      <c r="C13" s="230" t="s">
        <v>78</v>
      </c>
      <c r="D13" s="230" t="s">
        <v>79</v>
      </c>
      <c r="E13" s="231">
        <v>40</v>
      </c>
      <c r="F13" s="230" t="s">
        <v>59</v>
      </c>
      <c r="G13" s="230" t="s">
        <v>70</v>
      </c>
      <c r="H13" s="232"/>
      <c r="I13" s="6"/>
    </row>
    <row r="14" spans="1:9" ht="18.75" customHeight="1">
      <c r="A14" s="46"/>
      <c r="B14" s="233" t="s">
        <v>80</v>
      </c>
      <c r="C14" s="217" t="s">
        <v>78</v>
      </c>
      <c r="D14" s="217" t="s">
        <v>64</v>
      </c>
      <c r="E14" s="234">
        <v>20</v>
      </c>
      <c r="F14" s="217" t="s">
        <v>64</v>
      </c>
      <c r="G14" s="217" t="str">
        <f t="shared" ref="G14:G16" si="1">IF(B14&lt;&gt;"","Aktiv","")</f>
        <v>Aktiv</v>
      </c>
      <c r="H14" s="218"/>
      <c r="I14" s="6"/>
    </row>
    <row r="15" spans="1:9" ht="18.75" customHeight="1">
      <c r="A15" s="46"/>
      <c r="B15" s="229" t="s">
        <v>81</v>
      </c>
      <c r="C15" s="230" t="s">
        <v>82</v>
      </c>
      <c r="D15" s="230" t="s">
        <v>83</v>
      </c>
      <c r="E15" s="231">
        <v>40</v>
      </c>
      <c r="F15" s="230" t="s">
        <v>59</v>
      </c>
      <c r="G15" s="230" t="str">
        <f t="shared" si="1"/>
        <v>Aktiv</v>
      </c>
      <c r="H15" s="232"/>
      <c r="I15" s="6"/>
    </row>
    <row r="16" spans="1:9" ht="18.75" customHeight="1">
      <c r="A16" s="46"/>
      <c r="B16" s="235" t="s">
        <v>84</v>
      </c>
      <c r="C16" s="221" t="s">
        <v>85</v>
      </c>
      <c r="D16" s="221" t="s">
        <v>86</v>
      </c>
      <c r="E16" s="236">
        <v>40</v>
      </c>
      <c r="F16" s="221" t="s">
        <v>59</v>
      </c>
      <c r="G16" s="221" t="str">
        <f t="shared" si="1"/>
        <v>Aktiv</v>
      </c>
      <c r="H16" s="222"/>
      <c r="I16" s="6"/>
    </row>
    <row r="17" spans="1:9" ht="13">
      <c r="A17" s="47"/>
      <c r="B17" s="8"/>
      <c r="C17" s="8"/>
      <c r="D17" s="8"/>
      <c r="E17" s="8"/>
      <c r="F17" s="8"/>
      <c r="G17" s="8"/>
      <c r="H17" s="8"/>
      <c r="I17" s="3"/>
    </row>
    <row r="18" spans="1:9" ht="13">
      <c r="A18" s="47"/>
      <c r="B18" s="3"/>
      <c r="C18" s="3"/>
      <c r="D18" s="3"/>
      <c r="E18" s="3"/>
      <c r="F18" s="3"/>
      <c r="G18" s="3"/>
      <c r="H18" s="3"/>
      <c r="I18" s="3"/>
    </row>
    <row r="19" spans="1:9" ht="13">
      <c r="A19" s="47"/>
      <c r="B19" s="3"/>
      <c r="C19" s="3"/>
      <c r="D19" s="3"/>
      <c r="E19" s="3"/>
      <c r="F19" s="3"/>
      <c r="G19" s="3"/>
      <c r="H19" s="3"/>
      <c r="I19" s="3"/>
    </row>
    <row r="20" spans="1:9" ht="13">
      <c r="A20" s="47"/>
      <c r="B20" s="3"/>
      <c r="C20" s="3"/>
      <c r="D20" s="3"/>
      <c r="E20" s="3"/>
      <c r="F20" s="3"/>
      <c r="G20" s="3"/>
      <c r="H20" s="3"/>
      <c r="I20" s="3"/>
    </row>
    <row r="21" spans="1:9" ht="13">
      <c r="A21" s="47"/>
      <c r="B21" s="3"/>
      <c r="C21" s="3"/>
      <c r="D21" s="3"/>
      <c r="E21" s="3"/>
      <c r="F21" s="3"/>
      <c r="G21" s="3"/>
      <c r="H21" s="3"/>
      <c r="I21" s="3"/>
    </row>
    <row r="22" spans="1:9" ht="13">
      <c r="A22" s="47"/>
      <c r="B22" s="3"/>
      <c r="C22" s="3"/>
      <c r="D22" s="3"/>
      <c r="E22" s="3"/>
      <c r="F22" s="3"/>
      <c r="G22" s="3"/>
      <c r="H22" s="3"/>
      <c r="I22" s="3"/>
    </row>
    <row r="23" spans="1:9" ht="13">
      <c r="A23" s="47"/>
      <c r="B23" s="3"/>
      <c r="C23" s="3"/>
      <c r="D23" s="3"/>
      <c r="E23" s="3"/>
      <c r="F23" s="3"/>
      <c r="G23" s="3"/>
      <c r="H23" s="3"/>
      <c r="I23" s="3"/>
    </row>
    <row r="24" spans="1:9" ht="13">
      <c r="A24" s="47"/>
      <c r="B24" s="3"/>
      <c r="C24" s="3"/>
      <c r="D24" s="3"/>
      <c r="E24" s="3"/>
      <c r="F24" s="3"/>
      <c r="G24" s="3"/>
      <c r="H24" s="3"/>
      <c r="I24" s="3"/>
    </row>
    <row r="25" spans="1:9" ht="13">
      <c r="A25" s="47"/>
      <c r="B25" s="3"/>
      <c r="C25" s="3"/>
      <c r="D25" s="3"/>
      <c r="E25" s="3"/>
      <c r="F25" s="3"/>
      <c r="G25" s="3"/>
      <c r="H25" s="3"/>
      <c r="I25" s="3"/>
    </row>
    <row r="26" spans="1:9" ht="13">
      <c r="A26" s="47"/>
      <c r="B26" s="3"/>
      <c r="C26" s="3"/>
      <c r="D26" s="3"/>
      <c r="E26" s="3"/>
      <c r="F26" s="3"/>
      <c r="G26" s="3"/>
      <c r="H26" s="3"/>
      <c r="I26" s="3"/>
    </row>
    <row r="27" spans="1:9" ht="13">
      <c r="A27" s="47"/>
      <c r="B27" s="3"/>
      <c r="C27" s="3"/>
      <c r="D27" s="3"/>
      <c r="E27" s="3"/>
      <c r="F27" s="3"/>
      <c r="G27" s="3"/>
      <c r="H27" s="3"/>
      <c r="I27" s="3"/>
    </row>
    <row r="28" spans="1:9" ht="13">
      <c r="A28" s="47"/>
      <c r="B28" s="3"/>
      <c r="C28" s="3"/>
      <c r="D28" s="3"/>
      <c r="E28" s="3"/>
      <c r="F28" s="3"/>
      <c r="G28" s="3"/>
      <c r="H28" s="3"/>
      <c r="I28" s="3"/>
    </row>
    <row r="29" spans="1:9" ht="13">
      <c r="A29" s="47"/>
      <c r="B29" s="3"/>
      <c r="C29" s="3"/>
      <c r="D29" s="3"/>
      <c r="E29" s="3"/>
      <c r="F29" s="3"/>
      <c r="G29" s="3"/>
      <c r="H29" s="3"/>
      <c r="I29" s="3"/>
    </row>
    <row r="30" spans="1:9" ht="13">
      <c r="A30" s="47"/>
      <c r="B30" s="3"/>
      <c r="C30" s="3"/>
      <c r="D30" s="3"/>
      <c r="E30" s="3"/>
      <c r="F30" s="3"/>
      <c r="G30" s="3"/>
      <c r="H30" s="3"/>
      <c r="I30" s="3"/>
    </row>
    <row r="31" spans="1:9" ht="13">
      <c r="A31" s="47"/>
      <c r="B31" s="3"/>
      <c r="C31" s="3"/>
      <c r="D31" s="3"/>
      <c r="E31" s="3"/>
      <c r="F31" s="3"/>
      <c r="G31" s="3"/>
      <c r="H31" s="3"/>
      <c r="I31" s="3"/>
    </row>
    <row r="32" spans="1:9" ht="13">
      <c r="A32" s="47"/>
      <c r="B32" s="3"/>
      <c r="C32" s="3"/>
      <c r="D32" s="3"/>
      <c r="E32" s="3"/>
      <c r="F32" s="3"/>
      <c r="G32" s="3"/>
      <c r="H32" s="3"/>
      <c r="I32" s="3"/>
    </row>
    <row r="33" spans="1:9" ht="13">
      <c r="A33" s="47"/>
      <c r="B33" s="3"/>
      <c r="C33" s="3"/>
      <c r="D33" s="3"/>
      <c r="E33" s="3"/>
      <c r="F33" s="3"/>
      <c r="G33" s="3"/>
      <c r="H33" s="3"/>
      <c r="I33" s="3"/>
    </row>
    <row r="34" spans="1:9" ht="13">
      <c r="A34" s="47"/>
      <c r="B34" s="3"/>
      <c r="C34" s="3"/>
      <c r="D34" s="3"/>
      <c r="E34" s="3"/>
      <c r="F34" s="3"/>
      <c r="G34" s="3"/>
      <c r="H34" s="3"/>
      <c r="I34" s="3"/>
    </row>
    <row r="35" spans="1:9" ht="13">
      <c r="A35" s="47"/>
      <c r="B35" s="3"/>
      <c r="C35" s="3"/>
      <c r="D35" s="3"/>
      <c r="E35" s="3"/>
      <c r="F35" s="3"/>
      <c r="G35" s="3"/>
      <c r="H35" s="3"/>
      <c r="I35" s="3"/>
    </row>
    <row r="36" spans="1:9" ht="13">
      <c r="A36" s="47"/>
      <c r="B36" s="3"/>
      <c r="C36" s="3"/>
      <c r="D36" s="3"/>
      <c r="E36" s="3"/>
      <c r="F36" s="3"/>
      <c r="G36" s="3"/>
      <c r="H36" s="3"/>
      <c r="I36" s="3"/>
    </row>
    <row r="37" spans="1:9" ht="13">
      <c r="A37" s="47"/>
      <c r="B37" s="3"/>
      <c r="C37" s="3"/>
      <c r="D37" s="3"/>
      <c r="E37" s="3"/>
      <c r="F37" s="3"/>
      <c r="G37" s="3"/>
      <c r="H37" s="3"/>
      <c r="I37" s="3"/>
    </row>
    <row r="38" spans="1:9" ht="13">
      <c r="A38" s="47"/>
      <c r="B38" s="3"/>
      <c r="C38" s="3"/>
      <c r="D38" s="3"/>
      <c r="E38" s="3"/>
      <c r="F38" s="3"/>
      <c r="G38" s="3"/>
      <c r="H38" s="3"/>
      <c r="I38" s="3"/>
    </row>
    <row r="39" spans="1:9" ht="13">
      <c r="A39" s="47"/>
      <c r="B39" s="3"/>
      <c r="C39" s="3"/>
      <c r="D39" s="3"/>
      <c r="E39" s="3"/>
      <c r="F39" s="3"/>
      <c r="G39" s="3"/>
      <c r="H39" s="3"/>
      <c r="I39" s="3"/>
    </row>
    <row r="40" spans="1:9" ht="13">
      <c r="A40" s="47"/>
      <c r="B40" s="3"/>
      <c r="C40" s="3"/>
      <c r="D40" s="3"/>
      <c r="E40" s="3"/>
      <c r="F40" s="3"/>
      <c r="G40" s="3"/>
      <c r="H40" s="3"/>
      <c r="I40" s="3"/>
    </row>
    <row r="41" spans="1:9" ht="13">
      <c r="A41" s="47"/>
      <c r="B41" s="3"/>
      <c r="C41" s="3"/>
      <c r="D41" s="3"/>
      <c r="E41" s="3"/>
      <c r="F41" s="3"/>
      <c r="G41" s="3"/>
      <c r="H41" s="3"/>
      <c r="I41" s="3"/>
    </row>
    <row r="42" spans="1:9" ht="13">
      <c r="A42" s="47"/>
      <c r="B42" s="3"/>
      <c r="C42" s="3"/>
      <c r="D42" s="3"/>
      <c r="E42" s="3"/>
      <c r="F42" s="3"/>
      <c r="G42" s="3"/>
      <c r="H42" s="3"/>
      <c r="I42" s="3"/>
    </row>
    <row r="43" spans="1:9" ht="13">
      <c r="A43" s="47"/>
      <c r="B43" s="3"/>
      <c r="C43" s="3"/>
      <c r="D43" s="3"/>
      <c r="E43" s="3"/>
      <c r="F43" s="3"/>
      <c r="G43" s="3"/>
      <c r="H43" s="3"/>
      <c r="I43" s="3"/>
    </row>
    <row r="44" spans="1:9" ht="13">
      <c r="A44" s="47"/>
      <c r="B44" s="3"/>
      <c r="C44" s="3"/>
      <c r="D44" s="3"/>
      <c r="E44" s="3"/>
      <c r="F44" s="3"/>
      <c r="G44" s="3"/>
      <c r="H44" s="3"/>
      <c r="I44" s="3"/>
    </row>
    <row r="45" spans="1:9" ht="13">
      <c r="A45" s="47"/>
      <c r="B45" s="3"/>
      <c r="C45" s="3"/>
      <c r="D45" s="3"/>
      <c r="E45" s="3"/>
      <c r="F45" s="3"/>
      <c r="G45" s="3"/>
      <c r="H45" s="3"/>
      <c r="I45" s="3"/>
    </row>
    <row r="46" spans="1:9" ht="13">
      <c r="A46" s="47"/>
      <c r="B46" s="3"/>
      <c r="C46" s="3"/>
      <c r="D46" s="3"/>
      <c r="E46" s="3"/>
      <c r="F46" s="3"/>
      <c r="G46" s="3"/>
      <c r="H46" s="3"/>
      <c r="I46" s="3"/>
    </row>
    <row r="47" spans="1:9" ht="13">
      <c r="A47" s="47"/>
      <c r="B47" s="3"/>
      <c r="C47" s="3"/>
      <c r="D47" s="3"/>
      <c r="E47" s="3"/>
      <c r="F47" s="3"/>
      <c r="G47" s="3"/>
      <c r="H47" s="3"/>
      <c r="I47" s="3"/>
    </row>
    <row r="48" spans="1:9" ht="13">
      <c r="A48" s="47"/>
      <c r="B48" s="3"/>
      <c r="C48" s="3"/>
      <c r="D48" s="3"/>
      <c r="E48" s="3"/>
      <c r="F48" s="3"/>
      <c r="G48" s="3"/>
      <c r="H48" s="3"/>
      <c r="I48" s="3"/>
    </row>
    <row r="49" spans="1:9" ht="13">
      <c r="A49" s="47"/>
      <c r="B49" s="3"/>
      <c r="C49" s="3"/>
      <c r="D49" s="3"/>
      <c r="E49" s="3"/>
      <c r="F49" s="3"/>
      <c r="G49" s="3"/>
      <c r="H49" s="3"/>
      <c r="I49" s="3"/>
    </row>
    <row r="50" spans="1:9" ht="13">
      <c r="A50" s="47"/>
      <c r="B50" s="3"/>
      <c r="C50" s="3"/>
      <c r="D50" s="3"/>
      <c r="E50" s="3"/>
      <c r="F50" s="3"/>
      <c r="G50" s="3"/>
      <c r="H50" s="3"/>
      <c r="I50" s="3"/>
    </row>
    <row r="51" spans="1:9" ht="13">
      <c r="A51" s="47"/>
      <c r="B51" s="3"/>
      <c r="C51" s="3"/>
      <c r="D51" s="3"/>
      <c r="E51" s="3"/>
      <c r="F51" s="3"/>
      <c r="G51" s="3"/>
      <c r="H51" s="3"/>
      <c r="I51" s="3"/>
    </row>
  </sheetData>
  <dataValidations count="4">
    <dataValidation type="list" allowBlank="1" showErrorMessage="1" sqref="G4:G16" xr:uid="{00000000-0002-0000-0200-000000000000}">
      <formula1>"Aktiv,Urlaub,Krank"</formula1>
    </dataValidation>
    <dataValidation type="list" allowBlank="1" showErrorMessage="1" sqref="F4:F16" xr:uid="{00000000-0002-0000-0200-000001000000}">
      <formula1>"Vollzeit,Teilzeit,Aushilfe,Springer"</formula1>
    </dataValidation>
    <dataValidation type="list" allowBlank="1" showErrorMessage="1" sqref="D4:D16" xr:uid="{00000000-0002-0000-0200-000002000000}">
      <formula1>"Barkeeper,Kellner/in,Koch,Küchenchef,Rezeptionist,Serviceleitung,Servicekraft,Reinigungskraft,Manager,Aushilfe"</formula1>
    </dataValidation>
    <dataValidation type="list" allowBlank="1" showErrorMessage="1" sqref="C4:C16" xr:uid="{00000000-0002-0000-0200-000003000000}">
      <formula1>"Küche,Service,Bar,Empfang,Reinigung,Management"</formula1>
    </dataValidation>
  </dataValidation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30"/>
  <sheetViews>
    <sheetView workbookViewId="0">
      <selection activeCell="C20" sqref="C20"/>
    </sheetView>
  </sheetViews>
  <sheetFormatPr baseColWidth="10" defaultColWidth="12.6640625" defaultRowHeight="15.75" customHeight="1"/>
  <cols>
    <col min="1" max="1" width="7.6640625" customWidth="1"/>
    <col min="2" max="2" width="14.6640625" customWidth="1"/>
  </cols>
  <sheetData>
    <row r="1" spans="1:8" ht="27" customHeight="1">
      <c r="A1" s="44"/>
      <c r="B1" s="44"/>
      <c r="C1" s="48"/>
      <c r="D1" s="48"/>
      <c r="E1" s="48"/>
      <c r="F1" s="48"/>
      <c r="G1" s="3"/>
      <c r="H1" s="47"/>
    </row>
    <row r="2" spans="1:8" ht="65.25" customHeight="1">
      <c r="A2" s="44"/>
      <c r="B2" s="182" t="s">
        <v>1</v>
      </c>
      <c r="C2" s="173"/>
      <c r="D2" s="173"/>
      <c r="E2" s="173"/>
      <c r="F2" s="173"/>
      <c r="G2" s="174"/>
      <c r="H2" s="47"/>
    </row>
    <row r="3" spans="1:8" ht="30" customHeight="1">
      <c r="A3" s="49"/>
      <c r="B3" s="175" t="s">
        <v>87</v>
      </c>
      <c r="C3" s="176" t="s">
        <v>88</v>
      </c>
      <c r="D3" s="176" t="s">
        <v>89</v>
      </c>
      <c r="E3" s="176" t="s">
        <v>90</v>
      </c>
      <c r="F3" s="177" t="s">
        <v>91</v>
      </c>
      <c r="G3" s="178" t="s">
        <v>92</v>
      </c>
      <c r="H3" s="50"/>
    </row>
    <row r="4" spans="1:8" ht="18.75" customHeight="1">
      <c r="A4" s="7"/>
      <c r="B4" s="130" t="s">
        <v>93</v>
      </c>
      <c r="C4" s="170" t="s">
        <v>18</v>
      </c>
      <c r="D4" s="179">
        <v>0.25</v>
      </c>
      <c r="E4" s="179">
        <v>0.625</v>
      </c>
      <c r="F4" s="133">
        <f t="shared" ref="F4:F7" si="0">IF(AND(D4&lt;&gt;"",E4&lt;&gt;""),IF((HOUR(E4)+MINUTE(E4)/60)&gt;=(HOUR(D4)+MINUTE(D4)/60),(HOUR(E4)+MINUTE(E4)/60)-(HOUR(D4)+MINUTE(D4)/60),24+(HOUR(E4)+MINUTE(E4)/60)-(HOUR(D4)+MINUTE(D4)/60)),0)</f>
        <v>9</v>
      </c>
      <c r="G4" s="180">
        <f t="shared" ref="G4:G8" si="1">IF(OR(B4="Frei",F4=0),0,IF(F4&gt;9,45,30))</f>
        <v>30</v>
      </c>
      <c r="H4" s="50"/>
    </row>
    <row r="5" spans="1:8" ht="18.75" customHeight="1">
      <c r="A5" s="7"/>
      <c r="B5" s="130" t="s">
        <v>94</v>
      </c>
      <c r="C5" s="170" t="s">
        <v>19</v>
      </c>
      <c r="D5" s="179">
        <v>0.45833333333333331</v>
      </c>
      <c r="E5" s="179">
        <v>0.83333333333333337</v>
      </c>
      <c r="F5" s="133">
        <f t="shared" si="0"/>
        <v>9</v>
      </c>
      <c r="G5" s="180">
        <f t="shared" si="1"/>
        <v>30</v>
      </c>
      <c r="H5" s="50"/>
    </row>
    <row r="6" spans="1:8" ht="18.75" customHeight="1">
      <c r="A6" s="7"/>
      <c r="B6" s="130" t="s">
        <v>95</v>
      </c>
      <c r="C6" s="170" t="s">
        <v>21</v>
      </c>
      <c r="D6" s="179">
        <v>0.70833333333333337</v>
      </c>
      <c r="E6" s="179">
        <v>4.1666666666666664E-2</v>
      </c>
      <c r="F6" s="133">
        <f t="shared" si="0"/>
        <v>8</v>
      </c>
      <c r="G6" s="180">
        <f t="shared" si="1"/>
        <v>30</v>
      </c>
      <c r="H6" s="50"/>
    </row>
    <row r="7" spans="1:8" ht="18.75" customHeight="1">
      <c r="A7" s="7"/>
      <c r="B7" s="130" t="s">
        <v>96</v>
      </c>
      <c r="C7" s="170" t="s">
        <v>22</v>
      </c>
      <c r="D7" s="179">
        <v>0.95833333333333337</v>
      </c>
      <c r="E7" s="179">
        <v>0.29166666666666669</v>
      </c>
      <c r="F7" s="133">
        <f t="shared" si="0"/>
        <v>8</v>
      </c>
      <c r="G7" s="180">
        <f t="shared" si="1"/>
        <v>30</v>
      </c>
      <c r="H7" s="50"/>
    </row>
    <row r="8" spans="1:8" ht="18.75" customHeight="1">
      <c r="A8" s="7"/>
      <c r="B8" s="142" t="s">
        <v>97</v>
      </c>
      <c r="C8" s="171" t="s">
        <v>98</v>
      </c>
      <c r="D8" s="171"/>
      <c r="E8" s="171"/>
      <c r="F8" s="145">
        <f>HOUR(E8)*1+MINUTE(E8)/60-HOUR(D8)*1-MINUTE(D8)/60</f>
        <v>0</v>
      </c>
      <c r="G8" s="181">
        <f t="shared" si="1"/>
        <v>0</v>
      </c>
      <c r="H8" s="50"/>
    </row>
    <row r="9" spans="1:8" ht="13">
      <c r="A9" s="3"/>
      <c r="B9" s="8"/>
      <c r="C9" s="51"/>
      <c r="D9" s="51"/>
      <c r="E9" s="51"/>
      <c r="F9" s="51"/>
      <c r="G9" s="8"/>
      <c r="H9" s="47"/>
    </row>
    <row r="10" spans="1:8" ht="13">
      <c r="A10" s="3"/>
      <c r="B10" s="3"/>
      <c r="C10" s="52"/>
      <c r="D10" s="52"/>
      <c r="E10" s="52"/>
      <c r="F10" s="52"/>
      <c r="G10" s="3"/>
      <c r="H10" s="47"/>
    </row>
    <row r="11" spans="1:8" ht="13">
      <c r="A11" s="3"/>
      <c r="B11" s="3"/>
      <c r="C11" s="52"/>
      <c r="D11" s="52"/>
      <c r="E11" s="52"/>
      <c r="F11" s="52"/>
      <c r="G11" s="3"/>
      <c r="H11" s="47"/>
    </row>
    <row r="12" spans="1:8" ht="13">
      <c r="A12" s="3"/>
      <c r="B12" s="3"/>
      <c r="C12" s="52"/>
      <c r="D12" s="52"/>
      <c r="E12" s="52"/>
      <c r="F12" s="52"/>
      <c r="G12" s="3"/>
      <c r="H12" s="47"/>
    </row>
    <row r="13" spans="1:8" ht="13">
      <c r="A13" s="3"/>
      <c r="B13" s="3"/>
      <c r="C13" s="52"/>
      <c r="D13" s="52"/>
      <c r="E13" s="52"/>
      <c r="F13" s="52"/>
      <c r="G13" s="3"/>
      <c r="H13" s="47"/>
    </row>
    <row r="14" spans="1:8" ht="13">
      <c r="A14" s="3"/>
      <c r="B14" s="3"/>
      <c r="C14" s="52"/>
      <c r="D14" s="52"/>
      <c r="E14" s="52"/>
      <c r="F14" s="52"/>
      <c r="G14" s="3"/>
      <c r="H14" s="47"/>
    </row>
    <row r="15" spans="1:8" ht="13">
      <c r="A15" s="3"/>
      <c r="B15" s="3"/>
      <c r="C15" s="52"/>
      <c r="D15" s="52"/>
      <c r="E15" s="52"/>
      <c r="F15" s="52"/>
      <c r="G15" s="3"/>
      <c r="H15" s="47"/>
    </row>
    <row r="16" spans="1:8" ht="13">
      <c r="A16" s="3"/>
      <c r="B16" s="3"/>
      <c r="C16" s="52"/>
      <c r="D16" s="52"/>
      <c r="E16" s="52"/>
      <c r="F16" s="52"/>
      <c r="G16" s="3"/>
      <c r="H16" s="47"/>
    </row>
    <row r="17" spans="1:8" ht="13">
      <c r="A17" s="3"/>
      <c r="B17" s="3"/>
      <c r="C17" s="52"/>
      <c r="D17" s="52"/>
      <c r="E17" s="52"/>
      <c r="F17" s="52"/>
      <c r="G17" s="3"/>
      <c r="H17" s="47"/>
    </row>
    <row r="18" spans="1:8" ht="13">
      <c r="A18" s="3"/>
      <c r="B18" s="3"/>
      <c r="C18" s="52"/>
      <c r="D18" s="52"/>
      <c r="E18" s="52"/>
      <c r="F18" s="52"/>
      <c r="G18" s="3"/>
      <c r="H18" s="47"/>
    </row>
    <row r="19" spans="1:8" ht="13">
      <c r="A19" s="3"/>
      <c r="B19" s="3"/>
      <c r="C19" s="52"/>
      <c r="D19" s="52"/>
      <c r="E19" s="52"/>
      <c r="F19" s="52"/>
      <c r="G19" s="3"/>
      <c r="H19" s="47"/>
    </row>
    <row r="20" spans="1:8" ht="13">
      <c r="A20" s="3"/>
      <c r="B20" s="3"/>
      <c r="C20" s="52"/>
      <c r="D20" s="52"/>
      <c r="E20" s="52"/>
      <c r="F20" s="52"/>
      <c r="G20" s="3"/>
      <c r="H20" s="47"/>
    </row>
    <row r="21" spans="1:8" ht="13">
      <c r="A21" s="3"/>
      <c r="B21" s="3"/>
      <c r="C21" s="52"/>
      <c r="D21" s="52"/>
      <c r="E21" s="52"/>
      <c r="F21" s="52"/>
      <c r="G21" s="3"/>
      <c r="H21" s="47"/>
    </row>
    <row r="22" spans="1:8" ht="13">
      <c r="A22" s="3"/>
      <c r="B22" s="3"/>
      <c r="C22" s="52"/>
      <c r="D22" s="52"/>
      <c r="E22" s="52"/>
      <c r="F22" s="52"/>
      <c r="G22" s="3"/>
      <c r="H22" s="47"/>
    </row>
    <row r="23" spans="1:8" ht="13">
      <c r="A23" s="3"/>
      <c r="B23" s="3"/>
      <c r="C23" s="52"/>
      <c r="D23" s="52"/>
      <c r="E23" s="52"/>
      <c r="F23" s="52"/>
      <c r="G23" s="3"/>
      <c r="H23" s="47"/>
    </row>
    <row r="24" spans="1:8" ht="13">
      <c r="A24" s="3"/>
      <c r="B24" s="3"/>
      <c r="C24" s="52"/>
      <c r="D24" s="52"/>
      <c r="E24" s="52"/>
      <c r="F24" s="52"/>
      <c r="G24" s="3"/>
      <c r="H24" s="47"/>
    </row>
    <row r="25" spans="1:8" ht="13">
      <c r="A25" s="3"/>
      <c r="B25" s="3"/>
      <c r="C25" s="52"/>
      <c r="D25" s="52"/>
      <c r="E25" s="52"/>
      <c r="F25" s="52"/>
      <c r="G25" s="3"/>
      <c r="H25" s="47"/>
    </row>
    <row r="26" spans="1:8" ht="13">
      <c r="A26" s="3"/>
      <c r="B26" s="3"/>
      <c r="C26" s="52"/>
      <c r="D26" s="52"/>
      <c r="E26" s="52"/>
      <c r="F26" s="52"/>
      <c r="G26" s="3"/>
      <c r="H26" s="47"/>
    </row>
    <row r="27" spans="1:8" ht="13">
      <c r="A27" s="3"/>
      <c r="B27" s="3"/>
      <c r="C27" s="52"/>
      <c r="D27" s="52"/>
      <c r="E27" s="52"/>
      <c r="F27" s="52"/>
      <c r="G27" s="3"/>
      <c r="H27" s="47"/>
    </row>
    <row r="28" spans="1:8" ht="13">
      <c r="A28" s="3"/>
      <c r="B28" s="3"/>
      <c r="C28" s="52"/>
      <c r="D28" s="52"/>
      <c r="E28" s="52"/>
      <c r="F28" s="52"/>
      <c r="G28" s="3"/>
      <c r="H28" s="47"/>
    </row>
    <row r="29" spans="1:8" ht="13">
      <c r="A29" s="3"/>
      <c r="B29" s="3"/>
      <c r="C29" s="52"/>
      <c r="D29" s="52"/>
      <c r="E29" s="52"/>
      <c r="F29" s="52"/>
      <c r="G29" s="3"/>
      <c r="H29" s="47"/>
    </row>
    <row r="30" spans="1:8" ht="13">
      <c r="A30" s="3"/>
      <c r="B30" s="3"/>
      <c r="C30" s="52"/>
      <c r="D30" s="52"/>
      <c r="E30" s="52"/>
      <c r="F30" s="52"/>
      <c r="G30" s="3"/>
      <c r="H30" s="47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32"/>
  <sheetViews>
    <sheetView workbookViewId="0">
      <selection activeCell="D15" sqref="D15"/>
    </sheetView>
  </sheetViews>
  <sheetFormatPr baseColWidth="10" defaultColWidth="12.6640625" defaultRowHeight="15.75" customHeight="1"/>
  <cols>
    <col min="1" max="1" width="7.6640625" customWidth="1"/>
    <col min="3" max="3" width="15.1640625" customWidth="1"/>
    <col min="4" max="4" width="17.1640625" customWidth="1"/>
    <col min="5" max="5" width="15.5" customWidth="1"/>
  </cols>
  <sheetData>
    <row r="1" spans="1:7" ht="27" customHeight="1">
      <c r="A1" s="43"/>
      <c r="B1" s="44"/>
      <c r="C1" s="48"/>
      <c r="D1" s="48"/>
      <c r="E1" s="48"/>
      <c r="F1" s="48"/>
      <c r="G1" s="48"/>
    </row>
    <row r="2" spans="1:7" ht="65.25" customHeight="1">
      <c r="A2" s="43"/>
      <c r="B2" s="167" t="s">
        <v>1</v>
      </c>
      <c r="C2" s="173"/>
      <c r="D2" s="173"/>
      <c r="E2" s="173"/>
      <c r="F2" s="48"/>
      <c r="G2" s="48"/>
    </row>
    <row r="3" spans="1:7" ht="30" customHeight="1">
      <c r="A3" s="45"/>
      <c r="B3" s="213" t="s">
        <v>50</v>
      </c>
      <c r="C3" s="214" t="s">
        <v>99</v>
      </c>
      <c r="D3" s="214" t="s">
        <v>100</v>
      </c>
      <c r="E3" s="215" t="s">
        <v>101</v>
      </c>
      <c r="F3" s="53"/>
      <c r="G3" s="48"/>
    </row>
    <row r="4" spans="1:7" ht="18.75" customHeight="1">
      <c r="A4" s="54"/>
      <c r="B4" s="216" t="s">
        <v>57</v>
      </c>
      <c r="C4" s="211" t="s">
        <v>102</v>
      </c>
      <c r="D4" s="217" t="s">
        <v>103</v>
      </c>
      <c r="E4" s="218">
        <v>4</v>
      </c>
      <c r="F4" s="6"/>
      <c r="G4" s="3"/>
    </row>
    <row r="5" spans="1:7" ht="18.75" customHeight="1">
      <c r="A5" s="54"/>
      <c r="B5" s="216" t="s">
        <v>72</v>
      </c>
      <c r="C5" s="211" t="s">
        <v>104</v>
      </c>
      <c r="D5" s="217" t="s">
        <v>105</v>
      </c>
      <c r="E5" s="218">
        <v>3</v>
      </c>
      <c r="F5" s="6"/>
      <c r="G5" s="3"/>
    </row>
    <row r="6" spans="1:7" ht="18.75" customHeight="1">
      <c r="A6" s="54"/>
      <c r="B6" s="216" t="s">
        <v>66</v>
      </c>
      <c r="C6" s="211" t="s">
        <v>106</v>
      </c>
      <c r="D6" s="217" t="s">
        <v>107</v>
      </c>
      <c r="E6" s="218">
        <v>2</v>
      </c>
      <c r="F6" s="6"/>
      <c r="G6" s="3"/>
    </row>
    <row r="7" spans="1:7" ht="18.75" customHeight="1">
      <c r="A7" s="54"/>
      <c r="B7" s="216" t="s">
        <v>78</v>
      </c>
      <c r="C7" s="212" t="s">
        <v>108</v>
      </c>
      <c r="D7" s="217" t="s">
        <v>109</v>
      </c>
      <c r="E7" s="218">
        <v>1</v>
      </c>
      <c r="F7" s="6"/>
      <c r="G7" s="3"/>
    </row>
    <row r="8" spans="1:7" ht="18.75" customHeight="1">
      <c r="A8" s="54"/>
      <c r="B8" s="216" t="s">
        <v>82</v>
      </c>
      <c r="C8" s="212" t="s">
        <v>110</v>
      </c>
      <c r="D8" s="217" t="s">
        <v>111</v>
      </c>
      <c r="E8" s="218">
        <v>1</v>
      </c>
      <c r="F8" s="6"/>
      <c r="G8" s="3"/>
    </row>
    <row r="9" spans="1:7" ht="18.75" customHeight="1">
      <c r="A9" s="54"/>
      <c r="B9" s="219" t="s">
        <v>85</v>
      </c>
      <c r="C9" s="220" t="s">
        <v>112</v>
      </c>
      <c r="D9" s="221" t="s">
        <v>113</v>
      </c>
      <c r="E9" s="222">
        <v>1</v>
      </c>
      <c r="F9" s="6"/>
      <c r="G9" s="3"/>
    </row>
    <row r="10" spans="1:7" ht="13">
      <c r="A10" s="47"/>
      <c r="B10" s="8"/>
      <c r="C10" s="8"/>
      <c r="D10" s="8"/>
      <c r="E10" s="8"/>
      <c r="F10" s="3"/>
      <c r="G10" s="3"/>
    </row>
    <row r="11" spans="1:7" ht="13">
      <c r="A11" s="47"/>
      <c r="B11" s="3"/>
      <c r="C11" s="3"/>
      <c r="D11" s="3"/>
      <c r="E11" s="3"/>
      <c r="F11" s="3"/>
      <c r="G11" s="3"/>
    </row>
    <row r="12" spans="1:7" ht="13">
      <c r="A12" s="47"/>
      <c r="B12" s="3"/>
      <c r="C12" s="3"/>
      <c r="D12" s="3"/>
      <c r="E12" s="3"/>
      <c r="F12" s="3"/>
      <c r="G12" s="3"/>
    </row>
    <row r="13" spans="1:7" ht="13">
      <c r="A13" s="47"/>
      <c r="B13" s="3"/>
      <c r="C13" s="3"/>
      <c r="D13" s="3"/>
      <c r="E13" s="3"/>
      <c r="F13" s="3"/>
      <c r="G13" s="3"/>
    </row>
    <row r="14" spans="1:7" ht="13">
      <c r="A14" s="47"/>
      <c r="B14" s="3"/>
      <c r="C14" s="3"/>
      <c r="D14" s="3"/>
      <c r="E14" s="3"/>
      <c r="F14" s="3"/>
      <c r="G14" s="3"/>
    </row>
    <row r="15" spans="1:7" ht="13">
      <c r="A15" s="47"/>
      <c r="B15" s="3"/>
      <c r="C15" s="3"/>
      <c r="D15" s="3"/>
      <c r="E15" s="3"/>
      <c r="F15" s="3"/>
      <c r="G15" s="3"/>
    </row>
    <row r="16" spans="1:7" ht="13">
      <c r="A16" s="47"/>
      <c r="B16" s="3"/>
      <c r="C16" s="3"/>
      <c r="D16" s="3"/>
      <c r="E16" s="3"/>
      <c r="F16" s="3"/>
      <c r="G16" s="3"/>
    </row>
    <row r="17" spans="1:7" ht="13">
      <c r="A17" s="47"/>
      <c r="B17" s="3"/>
      <c r="C17" s="3"/>
      <c r="D17" s="3"/>
      <c r="E17" s="3"/>
      <c r="F17" s="3"/>
      <c r="G17" s="3"/>
    </row>
    <row r="18" spans="1:7" ht="13">
      <c r="A18" s="47"/>
      <c r="B18" s="3"/>
      <c r="C18" s="3"/>
      <c r="D18" s="3"/>
      <c r="E18" s="3"/>
      <c r="F18" s="3"/>
      <c r="G18" s="3"/>
    </row>
    <row r="19" spans="1:7" ht="13">
      <c r="A19" s="47"/>
      <c r="B19" s="3"/>
      <c r="C19" s="3"/>
      <c r="D19" s="3"/>
      <c r="E19" s="3"/>
      <c r="F19" s="3"/>
      <c r="G19" s="3"/>
    </row>
    <row r="20" spans="1:7" ht="13">
      <c r="A20" s="47"/>
      <c r="B20" s="3"/>
      <c r="C20" s="3"/>
      <c r="D20" s="3"/>
      <c r="E20" s="3"/>
      <c r="F20" s="3"/>
      <c r="G20" s="3"/>
    </row>
    <row r="21" spans="1:7" ht="13">
      <c r="A21" s="47"/>
      <c r="B21" s="3"/>
      <c r="C21" s="3"/>
      <c r="D21" s="3"/>
      <c r="E21" s="3"/>
      <c r="F21" s="3"/>
      <c r="G21" s="3"/>
    </row>
    <row r="22" spans="1:7" ht="13">
      <c r="A22" s="47"/>
      <c r="B22" s="3"/>
      <c r="C22" s="3"/>
      <c r="D22" s="3"/>
      <c r="E22" s="3"/>
      <c r="F22" s="3"/>
      <c r="G22" s="3"/>
    </row>
    <row r="23" spans="1:7" ht="13">
      <c r="A23" s="47"/>
      <c r="B23" s="3"/>
      <c r="C23" s="3"/>
      <c r="D23" s="3"/>
      <c r="E23" s="3"/>
      <c r="F23" s="3"/>
      <c r="G23" s="3"/>
    </row>
    <row r="24" spans="1:7" ht="13">
      <c r="A24" s="47"/>
      <c r="B24" s="3"/>
      <c r="C24" s="3"/>
      <c r="D24" s="3"/>
      <c r="E24" s="3"/>
      <c r="F24" s="3"/>
      <c r="G24" s="3"/>
    </row>
    <row r="25" spans="1:7" ht="13">
      <c r="A25" s="47"/>
      <c r="B25" s="3"/>
      <c r="C25" s="3"/>
      <c r="D25" s="3"/>
      <c r="E25" s="3"/>
      <c r="F25" s="3"/>
      <c r="G25" s="3"/>
    </row>
    <row r="26" spans="1:7" ht="13">
      <c r="A26" s="47"/>
      <c r="B26" s="3"/>
      <c r="C26" s="3"/>
      <c r="D26" s="3"/>
      <c r="E26" s="3"/>
      <c r="F26" s="3"/>
      <c r="G26" s="3"/>
    </row>
    <row r="27" spans="1:7" ht="13">
      <c r="A27" s="47"/>
      <c r="B27" s="3"/>
      <c r="C27" s="3"/>
      <c r="D27" s="3"/>
      <c r="E27" s="3"/>
      <c r="F27" s="3"/>
      <c r="G27" s="3"/>
    </row>
    <row r="28" spans="1:7" ht="13">
      <c r="A28" s="47"/>
      <c r="B28" s="3"/>
      <c r="C28" s="3"/>
      <c r="D28" s="3"/>
      <c r="E28" s="3"/>
      <c r="F28" s="3"/>
      <c r="G28" s="3"/>
    </row>
    <row r="29" spans="1:7" ht="13">
      <c r="A29" s="47"/>
      <c r="B29" s="3"/>
      <c r="C29" s="3"/>
      <c r="D29" s="3"/>
      <c r="E29" s="3"/>
      <c r="F29" s="3"/>
      <c r="G29" s="3"/>
    </row>
    <row r="30" spans="1:7" ht="13">
      <c r="A30" s="47"/>
      <c r="B30" s="3"/>
      <c r="C30" s="3"/>
      <c r="D30" s="3"/>
      <c r="E30" s="3"/>
      <c r="F30" s="3"/>
      <c r="G30" s="3"/>
    </row>
    <row r="31" spans="1:7" ht="13">
      <c r="A31" s="47"/>
      <c r="B31" s="3"/>
      <c r="C31" s="3"/>
      <c r="D31" s="3"/>
      <c r="E31" s="3"/>
      <c r="F31" s="3"/>
      <c r="G31" s="3"/>
    </row>
    <row r="32" spans="1:7" ht="13">
      <c r="A32" s="47"/>
      <c r="B32" s="3"/>
      <c r="C32" s="3"/>
      <c r="D32" s="3"/>
      <c r="E32" s="3"/>
      <c r="F32" s="3"/>
      <c r="G32" s="3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49"/>
  <sheetViews>
    <sheetView workbookViewId="0">
      <selection activeCell="C14" sqref="C14"/>
    </sheetView>
  </sheetViews>
  <sheetFormatPr baseColWidth="10" defaultColWidth="12.6640625" defaultRowHeight="15.75" customHeight="1"/>
  <cols>
    <col min="1" max="1" width="32.1640625" customWidth="1"/>
    <col min="2" max="2" width="15.6640625" customWidth="1"/>
    <col min="4" max="4" width="37.6640625" customWidth="1"/>
    <col min="5" max="5" width="18.5" customWidth="1"/>
    <col min="6" max="6" width="38.33203125" customWidth="1"/>
  </cols>
  <sheetData>
    <row r="1" spans="1:8" ht="30.75" customHeight="1">
      <c r="A1" s="185" t="s">
        <v>114</v>
      </c>
      <c r="B1" s="185" t="s">
        <v>115</v>
      </c>
      <c r="C1" s="186"/>
      <c r="D1" s="185" t="s">
        <v>116</v>
      </c>
      <c r="E1" s="185" t="s">
        <v>117</v>
      </c>
      <c r="F1" s="185" t="s">
        <v>118</v>
      </c>
      <c r="G1" s="3"/>
      <c r="H1" s="3"/>
    </row>
    <row r="2" spans="1:8" ht="13">
      <c r="A2" s="174"/>
      <c r="B2" s="187"/>
      <c r="C2" s="47"/>
      <c r="D2" s="174"/>
      <c r="E2" s="103"/>
      <c r="F2" s="188"/>
      <c r="G2" s="3"/>
      <c r="H2" s="3"/>
    </row>
    <row r="3" spans="1:8" ht="18.75" customHeight="1">
      <c r="A3" s="169" t="s">
        <v>119</v>
      </c>
      <c r="B3" s="189"/>
      <c r="C3" s="111"/>
      <c r="D3" s="190"/>
      <c r="E3" s="191"/>
      <c r="F3" s="192"/>
      <c r="G3" s="6"/>
      <c r="H3" s="3"/>
    </row>
    <row r="4" spans="1:8" ht="18.75" customHeight="1">
      <c r="A4" s="183" t="s">
        <v>120</v>
      </c>
      <c r="B4" s="135">
        <f>COUNTIF('📅 Schichtplan'!O13:O25,"&lt;-1")</f>
        <v>7</v>
      </c>
      <c r="C4" s="111"/>
      <c r="D4" s="183" t="s">
        <v>121</v>
      </c>
      <c r="E4" s="193" t="s">
        <v>122</v>
      </c>
      <c r="F4" s="135" t="s">
        <v>123</v>
      </c>
      <c r="G4" s="6"/>
      <c r="H4" s="3"/>
    </row>
    <row r="5" spans="1:8" ht="18.75" customHeight="1">
      <c r="A5" s="183" t="s">
        <v>124</v>
      </c>
      <c r="B5" s="135">
        <f>COUNTIF('📅 Schichtplan'!O13:O25,"&lt;-5")</f>
        <v>3</v>
      </c>
      <c r="C5" s="111"/>
      <c r="D5" s="183" t="s">
        <v>125</v>
      </c>
      <c r="E5" s="193" t="s">
        <v>126</v>
      </c>
      <c r="F5" s="135" t="s">
        <v>127</v>
      </c>
      <c r="G5" s="6"/>
      <c r="H5" s="3"/>
    </row>
    <row r="6" spans="1:8" ht="18.75" customHeight="1">
      <c r="A6" s="184" t="s">
        <v>128</v>
      </c>
      <c r="B6" s="194">
        <f>SUMPRODUCT(('📅 Schichtplan'!O13:O25&lt;0)*ABS('📅 Schichtplan'!O13:O25))</f>
        <v>59.5</v>
      </c>
      <c r="C6" s="111"/>
      <c r="D6" s="184" t="s">
        <v>129</v>
      </c>
      <c r="E6" s="195" t="s">
        <v>130</v>
      </c>
      <c r="F6" s="147" t="s">
        <v>131</v>
      </c>
      <c r="G6" s="6"/>
      <c r="H6" s="3"/>
    </row>
    <row r="7" spans="1:8" ht="18.75" customHeight="1">
      <c r="A7" s="163"/>
      <c r="B7" s="196"/>
      <c r="C7" s="47"/>
      <c r="D7" s="163"/>
      <c r="E7" s="197"/>
      <c r="F7" s="198"/>
      <c r="G7" s="3"/>
      <c r="H7" s="3"/>
    </row>
    <row r="8" spans="1:8" ht="18.75" customHeight="1">
      <c r="A8" s="174"/>
      <c r="B8" s="174"/>
      <c r="C8" s="47"/>
      <c r="D8" s="174"/>
      <c r="E8" s="103"/>
      <c r="F8" s="188"/>
      <c r="G8" s="3"/>
      <c r="H8" s="3"/>
    </row>
    <row r="9" spans="1:8" ht="18.75" customHeight="1">
      <c r="A9" s="199" t="s">
        <v>132</v>
      </c>
      <c r="B9" s="98"/>
      <c r="C9" s="111"/>
      <c r="D9" s="190"/>
      <c r="E9" s="191"/>
      <c r="F9" s="192"/>
      <c r="G9" s="6"/>
      <c r="H9" s="3"/>
    </row>
    <row r="10" spans="1:8" ht="18.75" customHeight="1">
      <c r="A10" s="183" t="s">
        <v>133</v>
      </c>
      <c r="B10" s="135">
        <f>SUM('📅 Schichtplan'!M13:M25)</f>
        <v>299.5</v>
      </c>
      <c r="C10" s="111"/>
      <c r="D10" s="183" t="s">
        <v>134</v>
      </c>
      <c r="E10" s="193" t="s">
        <v>135</v>
      </c>
      <c r="F10" s="135" t="s">
        <v>136</v>
      </c>
      <c r="G10" s="6"/>
      <c r="H10" s="3"/>
    </row>
    <row r="11" spans="1:8" ht="18.75" customHeight="1">
      <c r="A11" s="183" t="s">
        <v>137</v>
      </c>
      <c r="B11" s="135">
        <f>SUM('👥 Mitarbeiter'!E4:E16)</f>
        <v>450</v>
      </c>
      <c r="C11" s="111"/>
      <c r="D11" s="183" t="s">
        <v>138</v>
      </c>
      <c r="E11" s="193" t="s">
        <v>139</v>
      </c>
      <c r="F11" s="135" t="s">
        <v>140</v>
      </c>
      <c r="G11" s="6"/>
      <c r="H11" s="3"/>
    </row>
    <row r="12" spans="1:8" ht="18.75" customHeight="1">
      <c r="A12" s="183" t="s">
        <v>141</v>
      </c>
      <c r="B12" s="200" t="str">
        <f>ROUND(B10/B11*100,0)&amp;"%"</f>
        <v>67%</v>
      </c>
      <c r="C12" s="111"/>
      <c r="D12" s="183" t="s">
        <v>142</v>
      </c>
      <c r="E12" s="193" t="s">
        <v>143</v>
      </c>
      <c r="F12" s="135" t="s">
        <v>144</v>
      </c>
      <c r="G12" s="6"/>
      <c r="H12" s="3"/>
    </row>
    <row r="13" spans="1:8" ht="18.75" customHeight="1">
      <c r="A13" s="184" t="s">
        <v>145</v>
      </c>
      <c r="B13" s="147" t="str">
        <f>IF(B11/B12&gt;0.95,"🔴 ÜBERBESETZT",IF(B11/B12&lt;0.75,"🟠 UNTERBESETZT","✅ OPTIMAL"))</f>
        <v>🔴 ÜBERBESETZT</v>
      </c>
      <c r="C13" s="111"/>
      <c r="D13" s="184" t="s">
        <v>146</v>
      </c>
      <c r="E13" s="195" t="s">
        <v>147</v>
      </c>
      <c r="F13" s="147" t="s">
        <v>148</v>
      </c>
      <c r="G13" s="6"/>
      <c r="H13" s="3"/>
    </row>
    <row r="14" spans="1:8" ht="18.75" customHeight="1">
      <c r="A14" s="163"/>
      <c r="B14" s="163"/>
      <c r="C14" s="47"/>
      <c r="D14" s="163"/>
      <c r="E14" s="197"/>
      <c r="F14" s="198"/>
      <c r="G14" s="3"/>
      <c r="H14" s="3"/>
    </row>
    <row r="15" spans="1:8" ht="18.75" customHeight="1">
      <c r="A15" s="174"/>
      <c r="B15" s="174"/>
      <c r="C15" s="47"/>
      <c r="D15" s="174"/>
      <c r="E15" s="103"/>
      <c r="F15" s="188"/>
      <c r="G15" s="3"/>
      <c r="H15" s="3"/>
    </row>
    <row r="16" spans="1:8" ht="18.75" customHeight="1">
      <c r="A16" s="199" t="s">
        <v>149</v>
      </c>
      <c r="B16" s="98"/>
      <c r="C16" s="111"/>
      <c r="D16" s="190"/>
      <c r="E16" s="191"/>
      <c r="F16" s="192"/>
      <c r="G16" s="6"/>
      <c r="H16" s="3"/>
    </row>
    <row r="17" spans="1:8" ht="18.75" customHeight="1">
      <c r="A17" s="183" t="s">
        <v>150</v>
      </c>
      <c r="B17" s="135">
        <f>COUNTIF('📅 Schichtplan'!G13:G25,"&lt;&gt;-")</f>
        <v>13</v>
      </c>
      <c r="C17" s="111"/>
      <c r="D17" s="183" t="s">
        <v>151</v>
      </c>
      <c r="E17" s="193" t="s">
        <v>152</v>
      </c>
      <c r="F17" s="135" t="s">
        <v>153</v>
      </c>
      <c r="G17" s="6"/>
      <c r="H17" s="3"/>
    </row>
    <row r="18" spans="1:8" ht="18.75" customHeight="1">
      <c r="A18" s="183" t="s">
        <v>154</v>
      </c>
      <c r="B18" s="135">
        <f>COUNTIF('📅 Schichtplan'!H13:H25,"&lt;&gt;-")</f>
        <v>13</v>
      </c>
      <c r="C18" s="111"/>
      <c r="D18" s="183" t="s">
        <v>155</v>
      </c>
      <c r="E18" s="193" t="s">
        <v>156</v>
      </c>
      <c r="F18" s="135" t="s">
        <v>157</v>
      </c>
      <c r="G18" s="6"/>
      <c r="H18" s="3"/>
    </row>
    <row r="19" spans="1:8" ht="18.75" customHeight="1">
      <c r="A19" s="183" t="s">
        <v>158</v>
      </c>
      <c r="B19" s="200" t="s">
        <v>5</v>
      </c>
      <c r="C19" s="111"/>
      <c r="D19" s="183" t="s">
        <v>159</v>
      </c>
      <c r="E19" s="193" t="s">
        <v>160</v>
      </c>
      <c r="F19" s="135" t="s">
        <v>161</v>
      </c>
      <c r="G19" s="6"/>
      <c r="H19" s="3"/>
    </row>
    <row r="20" spans="1:8" ht="18.75" customHeight="1">
      <c r="A20" s="184" t="s">
        <v>162</v>
      </c>
      <c r="B20" s="201" t="str">
        <f>IF(MIN(B17,B18)&lt;4,"🔴 KRITISCH",IF(MIN(B17,B18)&lt;6,"🟠 GRENZWERTIG","✅ OK"))</f>
        <v>✅ OK</v>
      </c>
      <c r="C20" s="111"/>
      <c r="D20" s="184" t="s">
        <v>163</v>
      </c>
      <c r="E20" s="195" t="s">
        <v>164</v>
      </c>
      <c r="F20" s="147" t="s">
        <v>165</v>
      </c>
      <c r="G20" s="6"/>
      <c r="H20" s="3"/>
    </row>
    <row r="21" spans="1:8" ht="18.75" customHeight="1">
      <c r="A21" s="163"/>
      <c r="B21" s="163"/>
      <c r="C21" s="47"/>
      <c r="D21" s="163"/>
      <c r="E21" s="197"/>
      <c r="F21" s="198"/>
      <c r="G21" s="3"/>
      <c r="H21" s="3"/>
    </row>
    <row r="22" spans="1:8" ht="18.75" customHeight="1">
      <c r="A22" s="174"/>
      <c r="B22" s="174"/>
      <c r="C22" s="47"/>
      <c r="D22" s="174"/>
      <c r="E22" s="103"/>
      <c r="F22" s="188"/>
      <c r="G22" s="3"/>
      <c r="H22" s="3"/>
    </row>
    <row r="23" spans="1:8" ht="18.75" customHeight="1">
      <c r="A23" s="199" t="s">
        <v>166</v>
      </c>
      <c r="B23" s="98"/>
      <c r="C23" s="111"/>
      <c r="D23" s="190"/>
      <c r="E23" s="191"/>
      <c r="F23" s="192"/>
      <c r="G23" s="6"/>
      <c r="H23" s="3"/>
    </row>
    <row r="24" spans="1:8" ht="18.75" customHeight="1">
      <c r="A24" s="183" t="s">
        <v>167</v>
      </c>
      <c r="B24" s="202">
        <f>SUMPRODUCT(('📅 Schichtplan'!O13:O25&lt;&gt;"")*(ABS('📅 Schichtplan'!O13:O25)&gt;10)*1)</f>
        <v>8</v>
      </c>
      <c r="C24" s="111"/>
      <c r="D24" s="183" t="s">
        <v>168</v>
      </c>
      <c r="E24" s="193" t="s">
        <v>169</v>
      </c>
      <c r="F24" s="135" t="s">
        <v>170</v>
      </c>
      <c r="G24" s="6"/>
      <c r="H24" s="3"/>
    </row>
    <row r="25" spans="1:8" ht="18.75" customHeight="1">
      <c r="A25" s="183" t="s">
        <v>171</v>
      </c>
      <c r="B25" s="202" t="str">
        <f>IF(MIN('⏰ Schichten'!G4:G7)&gt;=30,"✅ JA","❌ NEIN")</f>
        <v>✅ JA</v>
      </c>
      <c r="C25" s="111"/>
      <c r="D25" s="183" t="s">
        <v>172</v>
      </c>
      <c r="E25" s="193" t="s">
        <v>173</v>
      </c>
      <c r="F25" s="135" t="s">
        <v>174</v>
      </c>
      <c r="G25" s="6"/>
      <c r="H25" s="3"/>
    </row>
    <row r="26" spans="1:8" ht="18.75" customHeight="1">
      <c r="A26" s="183" t="s">
        <v>175</v>
      </c>
      <c r="B26" s="135">
        <f>COUNTIF('👥 Mitarbeiter'!F4:F16,"Springer")</f>
        <v>0</v>
      </c>
      <c r="C26" s="111"/>
      <c r="D26" s="183" t="s">
        <v>176</v>
      </c>
      <c r="E26" s="193" t="s">
        <v>177</v>
      </c>
      <c r="F26" s="135" t="s">
        <v>178</v>
      </c>
      <c r="G26" s="6"/>
      <c r="H26" s="3"/>
    </row>
    <row r="27" spans="1:8" ht="18.75" customHeight="1">
      <c r="A27" s="184" t="s">
        <v>179</v>
      </c>
      <c r="B27" s="147">
        <f>IF(B7="🔴 KRITISCH",10,IF(B7="🟠 HOCH",6,IF(B7="🟡 MITTEL",3,0)))+IF(B13="🔴 ÜBERBESETZT",5,IF(B13="🟠 UNTERBESETZT",3,0))+IF(B20="🔴 KRITISCH",8,IF(B20="🟠 GRENZWERTIG",4,0))</f>
        <v>5</v>
      </c>
      <c r="C27" s="111"/>
      <c r="D27" s="184" t="s">
        <v>180</v>
      </c>
      <c r="E27" s="195" t="s">
        <v>181</v>
      </c>
      <c r="F27" s="147" t="s">
        <v>182</v>
      </c>
      <c r="G27" s="6"/>
      <c r="H27" s="3"/>
    </row>
    <row r="28" spans="1:8" ht="13">
      <c r="A28" s="163"/>
      <c r="B28" s="163"/>
      <c r="C28" s="47"/>
      <c r="D28" s="163"/>
      <c r="E28" s="197"/>
      <c r="F28" s="198"/>
      <c r="G28" s="3"/>
      <c r="H28" s="3"/>
    </row>
    <row r="29" spans="1:8" ht="13">
      <c r="A29" s="47"/>
      <c r="B29" s="47"/>
      <c r="C29" s="47"/>
      <c r="D29" s="47"/>
      <c r="E29" s="99"/>
      <c r="F29" s="54"/>
      <c r="G29" s="3"/>
      <c r="H29" s="3"/>
    </row>
    <row r="30" spans="1:8" ht="13">
      <c r="A30" s="47"/>
      <c r="B30" s="47"/>
      <c r="C30" s="47"/>
      <c r="D30" s="47"/>
      <c r="E30" s="99"/>
      <c r="F30" s="54"/>
      <c r="G30" s="3"/>
      <c r="H30" s="3"/>
    </row>
    <row r="31" spans="1:8" ht="13">
      <c r="A31" s="3"/>
      <c r="B31" s="3"/>
      <c r="C31" s="3"/>
      <c r="D31" s="3"/>
      <c r="E31" s="1"/>
      <c r="F31" s="5"/>
      <c r="G31" s="3"/>
      <c r="H31" s="3"/>
    </row>
    <row r="32" spans="1:8" ht="13">
      <c r="A32" s="3"/>
      <c r="B32" s="3"/>
      <c r="C32" s="3"/>
      <c r="D32" s="3"/>
      <c r="E32" s="1"/>
      <c r="F32" s="5"/>
      <c r="G32" s="3"/>
      <c r="H32" s="3"/>
    </row>
    <row r="33" spans="1:8" ht="13">
      <c r="A33" s="3"/>
      <c r="B33" s="3"/>
      <c r="C33" s="3"/>
      <c r="D33" s="3"/>
      <c r="E33" s="1"/>
      <c r="F33" s="5"/>
      <c r="G33" s="3"/>
      <c r="H33" s="3"/>
    </row>
    <row r="34" spans="1:8" ht="13">
      <c r="A34" s="3"/>
      <c r="B34" s="3"/>
      <c r="C34" s="3"/>
      <c r="D34" s="3"/>
      <c r="E34" s="1"/>
      <c r="F34" s="5"/>
      <c r="G34" s="3"/>
      <c r="H34" s="3"/>
    </row>
    <row r="35" spans="1:8" ht="13">
      <c r="A35" s="3"/>
      <c r="B35" s="3"/>
      <c r="C35" s="3"/>
      <c r="D35" s="3"/>
      <c r="E35" s="1"/>
      <c r="F35" s="5"/>
      <c r="G35" s="3"/>
      <c r="H35" s="3"/>
    </row>
    <row r="36" spans="1:8" ht="13">
      <c r="A36" s="3"/>
      <c r="B36" s="3"/>
      <c r="C36" s="3"/>
      <c r="D36" s="3"/>
      <c r="E36" s="1"/>
      <c r="F36" s="5"/>
      <c r="G36" s="3"/>
      <c r="H36" s="3"/>
    </row>
    <row r="37" spans="1:8" ht="13">
      <c r="A37" s="3"/>
      <c r="B37" s="3"/>
      <c r="C37" s="3"/>
      <c r="D37" s="3"/>
      <c r="E37" s="1"/>
      <c r="F37" s="5"/>
      <c r="G37" s="3"/>
      <c r="H37" s="3"/>
    </row>
    <row r="38" spans="1:8" ht="13">
      <c r="A38" s="3"/>
      <c r="B38" s="3"/>
      <c r="C38" s="3"/>
      <c r="D38" s="3"/>
      <c r="E38" s="1"/>
      <c r="F38" s="5"/>
      <c r="G38" s="3"/>
      <c r="H38" s="3"/>
    </row>
    <row r="39" spans="1:8" ht="13">
      <c r="A39" s="3"/>
      <c r="B39" s="3"/>
      <c r="C39" s="3"/>
      <c r="D39" s="3"/>
      <c r="E39" s="1"/>
      <c r="F39" s="5"/>
      <c r="G39" s="3"/>
      <c r="H39" s="3"/>
    </row>
    <row r="40" spans="1:8" ht="13">
      <c r="A40" s="3"/>
      <c r="B40" s="3"/>
      <c r="C40" s="3"/>
      <c r="D40" s="3"/>
      <c r="E40" s="1"/>
      <c r="F40" s="5"/>
      <c r="G40" s="3"/>
      <c r="H40" s="3"/>
    </row>
    <row r="41" spans="1:8" ht="13">
      <c r="A41" s="3"/>
      <c r="B41" s="3"/>
      <c r="C41" s="3"/>
      <c r="D41" s="3"/>
      <c r="E41" s="1"/>
      <c r="F41" s="5"/>
      <c r="G41" s="3"/>
      <c r="H41" s="3"/>
    </row>
    <row r="42" spans="1:8" ht="13">
      <c r="A42" s="3"/>
      <c r="B42" s="3"/>
      <c r="C42" s="3"/>
      <c r="D42" s="3"/>
      <c r="E42" s="1"/>
      <c r="F42" s="5"/>
      <c r="G42" s="3"/>
      <c r="H42" s="3"/>
    </row>
    <row r="43" spans="1:8" ht="13">
      <c r="A43" s="3"/>
      <c r="B43" s="3"/>
      <c r="C43" s="3"/>
      <c r="D43" s="3"/>
      <c r="E43" s="1"/>
      <c r="F43" s="5"/>
      <c r="G43" s="3"/>
      <c r="H43" s="3"/>
    </row>
    <row r="44" spans="1:8" ht="13">
      <c r="A44" s="3"/>
      <c r="B44" s="3"/>
      <c r="C44" s="3"/>
      <c r="D44" s="3"/>
      <c r="E44" s="1"/>
      <c r="F44" s="5"/>
      <c r="G44" s="3"/>
      <c r="H44" s="3"/>
    </row>
    <row r="45" spans="1:8" ht="13">
      <c r="A45" s="3"/>
      <c r="B45" s="3"/>
      <c r="C45" s="3"/>
      <c r="D45" s="3"/>
      <c r="E45" s="1"/>
      <c r="F45" s="5"/>
      <c r="G45" s="3"/>
      <c r="H45" s="3"/>
    </row>
    <row r="46" spans="1:8" ht="13">
      <c r="A46" s="3"/>
      <c r="B46" s="3"/>
      <c r="C46" s="3"/>
      <c r="D46" s="3"/>
      <c r="E46" s="1"/>
      <c r="F46" s="5"/>
      <c r="G46" s="3"/>
      <c r="H46" s="3"/>
    </row>
    <row r="47" spans="1:8" ht="13">
      <c r="A47" s="3"/>
      <c r="B47" s="3"/>
      <c r="C47" s="3"/>
      <c r="D47" s="3"/>
      <c r="E47" s="1"/>
      <c r="F47" s="5"/>
      <c r="G47" s="3"/>
      <c r="H47" s="3"/>
    </row>
    <row r="48" spans="1:8" ht="13">
      <c r="A48" s="3"/>
      <c r="B48" s="3"/>
      <c r="C48" s="3"/>
      <c r="D48" s="3"/>
      <c r="E48" s="1"/>
      <c r="F48" s="5"/>
      <c r="G48" s="3"/>
      <c r="H48" s="3"/>
    </row>
    <row r="49" spans="1:8" ht="13">
      <c r="A49" s="3"/>
      <c r="B49" s="3"/>
      <c r="C49" s="3"/>
      <c r="D49" s="3"/>
      <c r="E49" s="1"/>
      <c r="F49" s="5"/>
      <c r="G49" s="3"/>
      <c r="H49" s="3"/>
    </row>
  </sheetData>
  <mergeCells count="3">
    <mergeCell ref="A9:B9"/>
    <mergeCell ref="A16:B16"/>
    <mergeCell ref="A23:B23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K1000"/>
  <sheetViews>
    <sheetView workbookViewId="0">
      <selection activeCell="K16" sqref="K16"/>
    </sheetView>
  </sheetViews>
  <sheetFormatPr baseColWidth="10" defaultColWidth="12.6640625" defaultRowHeight="15.75" customHeight="1"/>
  <cols>
    <col min="1" max="1" width="7.6640625" customWidth="1"/>
  </cols>
  <sheetData>
    <row r="1" spans="1:11" ht="2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3" hidden="1">
      <c r="A2" s="55"/>
      <c r="I2" s="55"/>
      <c r="J2" s="55"/>
      <c r="K2" s="55"/>
    </row>
    <row r="3" spans="1:11" ht="34" customHeight="1">
      <c r="A3" s="55"/>
      <c r="B3" s="207" t="s">
        <v>190</v>
      </c>
      <c r="C3" s="208"/>
      <c r="D3" s="208"/>
      <c r="E3" s="208"/>
      <c r="F3" s="208"/>
      <c r="G3" s="208"/>
      <c r="H3" s="209"/>
      <c r="I3" s="55"/>
      <c r="J3" s="55"/>
      <c r="K3" s="55"/>
    </row>
    <row r="4" spans="1:11" ht="56">
      <c r="A4" s="56"/>
      <c r="B4" s="210" t="s">
        <v>191</v>
      </c>
      <c r="C4" s="55"/>
      <c r="D4" s="55"/>
      <c r="E4" s="55"/>
      <c r="F4" s="55"/>
      <c r="G4" s="55"/>
      <c r="H4" s="55"/>
      <c r="I4" s="55"/>
      <c r="J4" s="55"/>
      <c r="K4" s="55"/>
    </row>
    <row r="5" spans="1:11" ht="1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ht="1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</row>
    <row r="7" spans="1:11" ht="1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ht="13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</row>
    <row r="9" spans="1:11" ht="1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13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ht="1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</row>
    <row r="13" spans="1:11" ht="1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</row>
    <row r="14" spans="1:11" ht="13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</row>
    <row r="15" spans="1:11" ht="1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ht="1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11" ht="13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</row>
    <row r="18" spans="1:11" ht="1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13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0" spans="1:11" ht="13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</row>
    <row r="21" spans="1:11" ht="13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13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ht="13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</row>
    <row r="24" spans="1:11" ht="13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</row>
    <row r="25" spans="1:11" ht="13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1:11" ht="1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ht="1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</row>
    <row r="28" spans="1:11" ht="1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</row>
    <row r="29" spans="1:11" ht="13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ht="13">
      <c r="A30" s="55"/>
      <c r="B30" s="55"/>
      <c r="C30" s="55"/>
      <c r="D30" s="55"/>
      <c r="E30" s="55"/>
      <c r="F30" s="55"/>
      <c r="G30" s="55"/>
      <c r="H30" s="55"/>
      <c r="J30" s="55"/>
      <c r="K30" s="55"/>
    </row>
    <row r="31" spans="1:11" ht="13">
      <c r="A31" s="55"/>
      <c r="B31" s="55"/>
      <c r="C31" s="55"/>
      <c r="D31" s="55"/>
      <c r="E31" s="55"/>
      <c r="F31" s="55"/>
      <c r="G31" s="55"/>
      <c r="H31" s="55"/>
      <c r="J31" s="55"/>
      <c r="K31" s="55"/>
    </row>
    <row r="32" spans="1:11" ht="1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ht="13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ht="1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</row>
    <row r="35" spans="1:11" ht="1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  <row r="36" spans="1:11" ht="1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</row>
    <row r="37" spans="1:11" ht="13">
      <c r="A37" s="55"/>
      <c r="B37" s="55"/>
      <c r="C37" s="55"/>
      <c r="D37" s="55"/>
      <c r="E37" s="55"/>
      <c r="F37" s="203" t="s">
        <v>183</v>
      </c>
      <c r="G37" s="204"/>
      <c r="H37" s="55"/>
      <c r="I37" s="55"/>
      <c r="J37" s="55"/>
      <c r="K37" s="55"/>
    </row>
    <row r="38" spans="1:11" ht="13">
      <c r="A38" s="55"/>
      <c r="B38" s="55"/>
      <c r="C38" s="55"/>
      <c r="D38" s="55"/>
      <c r="E38" s="55"/>
      <c r="F38" s="205"/>
      <c r="G38" s="206"/>
      <c r="H38" s="55"/>
      <c r="I38" s="55"/>
      <c r="J38" s="55"/>
      <c r="K38" s="55"/>
    </row>
    <row r="39" spans="1:11" ht="13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1" ht="13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</row>
    <row r="41" spans="1:11" ht="13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</row>
    <row r="42" spans="1:11" ht="13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</row>
    <row r="43" spans="1:11" ht="13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1" ht="13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</row>
    <row r="45" spans="1:11" ht="13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</row>
    <row r="46" spans="1:11" ht="1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</row>
    <row r="47" spans="1:11" ht="13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</row>
    <row r="48" spans="1:11" ht="1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</row>
    <row r="49" spans="1:11" ht="13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</row>
    <row r="50" spans="1:11" ht="13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</row>
    <row r="51" spans="1:11" ht="13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</row>
    <row r="52" spans="1:11" ht="13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</row>
    <row r="53" spans="1:11" ht="13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</row>
    <row r="54" spans="1:11" ht="13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</row>
    <row r="55" spans="1:11" ht="13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</row>
    <row r="56" spans="1:11" ht="13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</row>
    <row r="57" spans="1:11" ht="13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</row>
    <row r="58" spans="1:11" ht="1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</row>
    <row r="59" spans="1:11" ht="13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</row>
    <row r="60" spans="1:11" ht="13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</row>
    <row r="61" spans="1:11" ht="13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</row>
    <row r="62" spans="1:11" ht="13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</row>
    <row r="63" spans="1:11" ht="13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</row>
    <row r="64" spans="1:11" ht="13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3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</row>
    <row r="66" spans="1:11" ht="13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</row>
    <row r="67" spans="1:11" ht="13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</row>
    <row r="68" spans="1:11" ht="13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</row>
    <row r="69" spans="1:11" ht="13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</row>
    <row r="70" spans="1:11" ht="13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</row>
    <row r="71" spans="1:11" ht="13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</row>
    <row r="72" spans="1:11" ht="13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</row>
    <row r="73" spans="1:11" ht="13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</row>
    <row r="74" spans="1:11" ht="13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</row>
    <row r="75" spans="1:11" ht="13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11" ht="13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11" ht="13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</row>
    <row r="78" spans="1:11" ht="13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</row>
    <row r="79" spans="1:11" ht="13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</row>
    <row r="80" spans="1:11" ht="13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</row>
    <row r="81" spans="1:11" ht="13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 ht="13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 ht="13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</row>
    <row r="84" spans="1:11" ht="13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</row>
    <row r="85" spans="1:11" ht="13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</row>
    <row r="86" spans="1:11" ht="13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</row>
    <row r="87" spans="1:11" ht="13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 ht="13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 ht="13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 ht="13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</row>
    <row r="91" spans="1:11" ht="13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</row>
    <row r="92" spans="1:11" ht="13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</row>
    <row r="93" spans="1:11" ht="13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</row>
    <row r="94" spans="1:11" ht="13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</row>
    <row r="95" spans="1:11" ht="13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</row>
    <row r="96" spans="1:11" ht="13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</row>
    <row r="97" spans="1:11" ht="13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</row>
    <row r="98" spans="1:11" ht="13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</row>
    <row r="99" spans="1:11" ht="13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</row>
    <row r="100" spans="1:11" ht="13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</row>
    <row r="101" spans="1:11" ht="13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</row>
    <row r="102" spans="1:11" ht="13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</row>
    <row r="103" spans="1:11" ht="13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</row>
    <row r="104" spans="1:11" ht="13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</row>
    <row r="105" spans="1:11" ht="13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</row>
    <row r="106" spans="1:11" ht="13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</row>
    <row r="107" spans="1:11" ht="13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</row>
    <row r="108" spans="1:11" ht="13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</row>
    <row r="109" spans="1:11" ht="13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</row>
    <row r="110" spans="1:11" ht="13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</row>
    <row r="111" spans="1:11" ht="13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</row>
    <row r="112" spans="1:11" ht="13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</row>
    <row r="113" spans="1:11" ht="13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</row>
    <row r="114" spans="1:11" ht="13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</row>
    <row r="115" spans="1:11" ht="13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</row>
    <row r="116" spans="1:11" ht="13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</row>
    <row r="117" spans="1:11" ht="13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</row>
    <row r="118" spans="1:11" ht="13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</row>
    <row r="119" spans="1:11" ht="13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</row>
    <row r="120" spans="1:11" ht="13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</row>
    <row r="121" spans="1:11" ht="13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</row>
    <row r="122" spans="1:11" ht="13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</row>
    <row r="123" spans="1:11" ht="13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</row>
    <row r="124" spans="1:11" ht="13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</row>
    <row r="125" spans="1:11" ht="13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</row>
    <row r="126" spans="1:11" ht="13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</row>
    <row r="127" spans="1:11" ht="13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</row>
    <row r="128" spans="1:11" ht="13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</row>
    <row r="129" spans="1:11" ht="13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</row>
    <row r="130" spans="1:11" ht="13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</row>
    <row r="131" spans="1:11" ht="13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</row>
    <row r="132" spans="1:11" ht="13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ht="13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</row>
    <row r="134" spans="1:11" ht="13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</row>
    <row r="135" spans="1:11" ht="13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</row>
    <row r="136" spans="1:11" ht="13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</row>
    <row r="137" spans="1:11" ht="13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</row>
    <row r="138" spans="1:11" ht="13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</row>
    <row r="139" spans="1:11" ht="13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</row>
    <row r="140" spans="1:11" ht="13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</row>
    <row r="141" spans="1:11" ht="13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ht="13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</row>
    <row r="143" spans="1:11" ht="13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</row>
    <row r="144" spans="1:11" ht="13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</row>
    <row r="145" spans="1:11" ht="13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</row>
    <row r="146" spans="1:11" ht="13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</row>
    <row r="147" spans="1:11" ht="13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</row>
    <row r="148" spans="1:11" ht="13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</row>
    <row r="149" spans="1:11" ht="13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</row>
    <row r="150" spans="1:11" ht="13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</row>
    <row r="151" spans="1:11" ht="13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</row>
    <row r="152" spans="1:11" ht="13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</row>
    <row r="153" spans="1:11" ht="13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</row>
    <row r="154" spans="1:11" ht="13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</row>
    <row r="155" spans="1:11" ht="13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</row>
    <row r="156" spans="1:11" ht="13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</row>
    <row r="157" spans="1:11" ht="13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</row>
    <row r="158" spans="1:11" ht="13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</row>
    <row r="159" spans="1:11" ht="13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</row>
    <row r="160" spans="1:11" ht="13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</row>
    <row r="161" spans="1:11" ht="13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</row>
    <row r="162" spans="1:11" ht="13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</row>
    <row r="163" spans="1:11" ht="13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</row>
    <row r="164" spans="1:11" ht="13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</row>
    <row r="165" spans="1:11" ht="13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</row>
    <row r="166" spans="1:11" ht="13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ht="13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</row>
    <row r="168" spans="1:11" ht="13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</row>
    <row r="169" spans="1:11" ht="13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ht="13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</row>
    <row r="171" spans="1:11" ht="13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</row>
    <row r="172" spans="1:11" ht="13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</row>
    <row r="173" spans="1:11" ht="13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</row>
    <row r="174" spans="1:11" ht="13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</row>
    <row r="175" spans="1:11" ht="13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</row>
    <row r="176" spans="1:11" ht="13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</row>
    <row r="177" spans="1:11" ht="13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</row>
    <row r="178" spans="1:11" ht="13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</row>
    <row r="179" spans="1:11" ht="13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</row>
    <row r="180" spans="1:11" ht="13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</row>
    <row r="181" spans="1:11" ht="13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</row>
    <row r="182" spans="1:11" ht="13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</row>
    <row r="183" spans="1:11" ht="13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</row>
    <row r="184" spans="1:11" ht="13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</row>
    <row r="185" spans="1:11" ht="13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</row>
    <row r="186" spans="1:11" ht="13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</row>
    <row r="187" spans="1:11" ht="13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</row>
    <row r="188" spans="1:11" ht="13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</row>
    <row r="189" spans="1:11" ht="13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</row>
    <row r="190" spans="1:11" ht="13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</row>
    <row r="191" spans="1:11" ht="13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</row>
    <row r="192" spans="1:11" ht="13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</row>
    <row r="193" spans="1:11" ht="13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</row>
    <row r="194" spans="1:11" ht="13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</row>
    <row r="195" spans="1:11" ht="13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</row>
    <row r="196" spans="1:11" ht="13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</row>
    <row r="197" spans="1:11" ht="13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</row>
    <row r="198" spans="1:11" ht="13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</row>
    <row r="199" spans="1:11" ht="13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ht="13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</row>
    <row r="201" spans="1:11" ht="13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</row>
    <row r="202" spans="1:11" ht="13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</row>
    <row r="203" spans="1:11" ht="13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</row>
    <row r="204" spans="1:11" ht="13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</row>
    <row r="205" spans="1:11" ht="13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</row>
    <row r="206" spans="1:11" ht="13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</row>
    <row r="207" spans="1:11" ht="13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</row>
    <row r="208" spans="1:11" ht="13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</row>
    <row r="209" spans="1:11" ht="13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</row>
    <row r="210" spans="1:11" ht="13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</row>
    <row r="211" spans="1:11" ht="13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</row>
    <row r="212" spans="1:11" ht="13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</row>
    <row r="213" spans="1:11" ht="13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</row>
    <row r="214" spans="1:11" ht="13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</row>
    <row r="215" spans="1:11" ht="13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</row>
    <row r="216" spans="1:11" ht="13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</row>
    <row r="217" spans="1:11" ht="13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</row>
    <row r="218" spans="1:11" ht="13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</row>
    <row r="219" spans="1:11" ht="13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</row>
    <row r="220" spans="1:11" ht="13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</row>
    <row r="221" spans="1:11" ht="13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</row>
    <row r="222" spans="1:11" ht="13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</row>
    <row r="223" spans="1:11" ht="13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</row>
    <row r="224" spans="1:11" ht="13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</row>
    <row r="225" spans="1:11" ht="13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</row>
    <row r="226" spans="1:11" ht="13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</row>
    <row r="227" spans="1:11" ht="13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</row>
    <row r="228" spans="1:11" ht="13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</row>
    <row r="229" spans="1:11" ht="13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</row>
    <row r="230" spans="1:11" ht="13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</row>
    <row r="231" spans="1:11" ht="13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</row>
    <row r="232" spans="1:11" ht="13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</row>
    <row r="233" spans="1:11" ht="13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</row>
    <row r="234" spans="1:11" ht="13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</row>
    <row r="235" spans="1:11" ht="13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</row>
    <row r="236" spans="1:11" ht="13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</row>
    <row r="237" spans="1:11" ht="13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</row>
    <row r="238" spans="1:11" ht="13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</row>
    <row r="239" spans="1:11" ht="13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</row>
    <row r="240" spans="1:11" ht="13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</row>
    <row r="241" spans="1:11" ht="13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</row>
    <row r="242" spans="1:11" ht="13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</row>
    <row r="243" spans="1:11" ht="13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</row>
    <row r="244" spans="1:11" ht="13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</row>
    <row r="245" spans="1:11" ht="13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</row>
    <row r="246" spans="1:11" ht="13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</row>
    <row r="247" spans="1:11" ht="13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</row>
    <row r="248" spans="1:11" ht="13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</row>
    <row r="249" spans="1:11" ht="13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</row>
    <row r="250" spans="1:11" ht="13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</row>
    <row r="251" spans="1:11" ht="13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</row>
    <row r="252" spans="1:11" ht="13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</row>
    <row r="253" spans="1:11" ht="13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</row>
    <row r="254" spans="1:11" ht="13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</row>
    <row r="255" spans="1:11" ht="13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</row>
    <row r="256" spans="1:11" ht="13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ht="13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ht="13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ht="13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</row>
    <row r="260" spans="1:11" ht="13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</row>
    <row r="261" spans="1:11" ht="13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</row>
    <row r="262" spans="1:11" ht="13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</row>
    <row r="263" spans="1:11" ht="13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</row>
    <row r="264" spans="1:11" ht="13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</row>
    <row r="265" spans="1:11" ht="13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</row>
    <row r="266" spans="1:11" ht="13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</row>
    <row r="267" spans="1:11" ht="13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</row>
    <row r="268" spans="1:11" ht="13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</row>
    <row r="269" spans="1:11" ht="13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</row>
    <row r="270" spans="1:11" ht="13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ht="13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</row>
    <row r="272" spans="1:11" ht="13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</row>
    <row r="273" spans="1:11" ht="13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</row>
    <row r="274" spans="1:11" ht="13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</row>
    <row r="275" spans="1:11" ht="13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</row>
    <row r="276" spans="1:11" ht="13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</row>
    <row r="277" spans="1:11" ht="13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</row>
    <row r="278" spans="1:11" ht="13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</row>
    <row r="279" spans="1:11" ht="13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</row>
    <row r="280" spans="1:11" ht="13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</row>
    <row r="281" spans="1:11" ht="13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</row>
    <row r="282" spans="1:11" ht="13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</row>
    <row r="283" spans="1:11" ht="13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</row>
    <row r="284" spans="1:11" ht="13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</row>
    <row r="285" spans="1:11" ht="13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</row>
    <row r="286" spans="1:11" ht="13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</row>
    <row r="287" spans="1:11" ht="13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</row>
    <row r="288" spans="1:11" ht="13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</row>
    <row r="289" spans="1:11" ht="13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</row>
    <row r="290" spans="1:11" ht="13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</row>
    <row r="291" spans="1:11" ht="13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</row>
    <row r="292" spans="1:11" ht="13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</row>
    <row r="293" spans="1:11" ht="13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</row>
    <row r="294" spans="1:11" ht="13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</row>
    <row r="295" spans="1:11" ht="13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</row>
    <row r="296" spans="1:11" ht="13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</row>
    <row r="297" spans="1:11" ht="13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</row>
    <row r="298" spans="1:11" ht="13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</row>
    <row r="299" spans="1:11" ht="13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</row>
    <row r="300" spans="1:11" ht="13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</row>
    <row r="301" spans="1:11" ht="13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</row>
    <row r="302" spans="1:11" ht="13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</row>
    <row r="303" spans="1:11" ht="13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</row>
    <row r="304" spans="1:11" ht="13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</row>
    <row r="305" spans="1:11" ht="13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</row>
    <row r="306" spans="1:11" ht="13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</row>
    <row r="307" spans="1:11" ht="13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</row>
    <row r="308" spans="1:11" ht="13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</row>
    <row r="309" spans="1:11" ht="13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</row>
    <row r="310" spans="1:11" ht="13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</row>
    <row r="311" spans="1:11" ht="13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</row>
    <row r="312" spans="1:11" ht="13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</row>
    <row r="313" spans="1:11" ht="13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</row>
    <row r="314" spans="1:11" ht="13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</row>
    <row r="315" spans="1:11" ht="13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</row>
    <row r="316" spans="1:11" ht="13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</row>
    <row r="317" spans="1:11" ht="13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</row>
    <row r="318" spans="1:11" ht="13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</row>
    <row r="319" spans="1:11" ht="13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</row>
    <row r="320" spans="1:11" ht="13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</row>
    <row r="321" spans="1:11" ht="13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</row>
    <row r="322" spans="1:11" ht="13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</row>
    <row r="323" spans="1:11" ht="13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</row>
    <row r="324" spans="1:11" ht="13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</row>
    <row r="325" spans="1:11" ht="13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</row>
    <row r="326" spans="1:11" ht="13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</row>
    <row r="327" spans="1:11" ht="13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</row>
    <row r="328" spans="1:11" ht="13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</row>
    <row r="329" spans="1:11" ht="13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</row>
    <row r="330" spans="1:11" ht="13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</row>
    <row r="331" spans="1:11" ht="13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</row>
    <row r="332" spans="1:11" ht="13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</row>
    <row r="333" spans="1:11" ht="13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</row>
    <row r="334" spans="1:11" ht="13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</row>
    <row r="335" spans="1:11" ht="13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</row>
    <row r="336" spans="1:11" ht="13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</row>
    <row r="337" spans="1:11" ht="13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</row>
    <row r="338" spans="1:11" ht="13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</row>
    <row r="339" spans="1:11" ht="13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</row>
    <row r="340" spans="1:11" ht="13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</row>
    <row r="341" spans="1:11" ht="13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</row>
    <row r="342" spans="1:11" ht="13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</row>
    <row r="343" spans="1:11" ht="13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</row>
    <row r="344" spans="1:11" ht="13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</row>
    <row r="345" spans="1:11" ht="13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</row>
    <row r="346" spans="1:11" ht="13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</row>
    <row r="347" spans="1:11" ht="13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</row>
    <row r="348" spans="1:11" ht="13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</row>
    <row r="349" spans="1:11" ht="13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</row>
    <row r="350" spans="1:11" ht="13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</row>
    <row r="351" spans="1:11" ht="13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</row>
    <row r="352" spans="1:11" ht="13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</row>
    <row r="353" spans="1:11" ht="13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</row>
    <row r="354" spans="1:11" ht="13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</row>
    <row r="355" spans="1:11" ht="13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</row>
    <row r="356" spans="1:11" ht="13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</row>
    <row r="357" spans="1:11" ht="13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</row>
    <row r="358" spans="1:11" ht="13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</row>
    <row r="359" spans="1:11" ht="13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</row>
    <row r="360" spans="1:11" ht="13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</row>
    <row r="361" spans="1:11" ht="13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</row>
    <row r="362" spans="1:11" ht="13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</row>
    <row r="363" spans="1:11" ht="1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</row>
    <row r="364" spans="1:11" ht="13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</row>
    <row r="365" spans="1:11" ht="13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</row>
    <row r="366" spans="1:11" ht="13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</row>
    <row r="367" spans="1:11" ht="13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</row>
    <row r="368" spans="1:11" ht="13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</row>
    <row r="369" spans="1:11" ht="13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</row>
    <row r="370" spans="1:11" ht="13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</row>
    <row r="371" spans="1:11" ht="13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</row>
    <row r="372" spans="1:11" ht="13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</row>
    <row r="373" spans="1:11" ht="13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</row>
    <row r="374" spans="1:11" ht="13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</row>
    <row r="375" spans="1:11" ht="13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</row>
    <row r="376" spans="1:11" ht="13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</row>
    <row r="377" spans="1:11" ht="13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</row>
    <row r="378" spans="1:11" ht="13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</row>
    <row r="379" spans="1:11" ht="13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</row>
    <row r="380" spans="1:11" ht="13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</row>
    <row r="381" spans="1:11" ht="13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</row>
    <row r="382" spans="1:11" ht="13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</row>
    <row r="383" spans="1:11" ht="13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</row>
    <row r="384" spans="1:11" ht="13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</row>
    <row r="385" spans="1:11" ht="13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</row>
    <row r="386" spans="1:11" ht="13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</row>
    <row r="387" spans="1:11" ht="13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</row>
    <row r="388" spans="1:11" ht="13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</row>
    <row r="389" spans="1:11" ht="13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</row>
    <row r="390" spans="1:11" ht="13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</row>
    <row r="391" spans="1:11" ht="13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</row>
    <row r="392" spans="1:11" ht="13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</row>
    <row r="393" spans="1:11" ht="13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</row>
    <row r="394" spans="1:11" ht="13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</row>
    <row r="395" spans="1:11" ht="13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</row>
    <row r="396" spans="1:11" ht="13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</row>
    <row r="397" spans="1:11" ht="13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</row>
    <row r="398" spans="1:11" ht="13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</row>
    <row r="399" spans="1:11" ht="13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</row>
    <row r="400" spans="1:11" ht="13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</row>
    <row r="401" spans="1:11" ht="13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</row>
    <row r="402" spans="1:11" ht="13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</row>
    <row r="403" spans="1:11" ht="13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</row>
    <row r="404" spans="1:11" ht="13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</row>
    <row r="405" spans="1:11" ht="13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</row>
    <row r="406" spans="1:11" ht="13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</row>
    <row r="407" spans="1:11" ht="13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</row>
    <row r="408" spans="1:11" ht="13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</row>
    <row r="409" spans="1:11" ht="13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</row>
    <row r="410" spans="1:11" ht="13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</row>
    <row r="411" spans="1:11" ht="13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</row>
    <row r="412" spans="1:11" ht="13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</row>
    <row r="413" spans="1:11" ht="13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</row>
    <row r="414" spans="1:11" ht="13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</row>
    <row r="415" spans="1:11" ht="13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</row>
    <row r="416" spans="1:11" ht="13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</row>
    <row r="417" spans="1:11" ht="13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</row>
    <row r="418" spans="1:11" ht="13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</row>
    <row r="419" spans="1:11" ht="13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</row>
    <row r="420" spans="1:11" ht="13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</row>
    <row r="421" spans="1:11" ht="13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</row>
    <row r="422" spans="1:11" ht="13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</row>
    <row r="423" spans="1:11" ht="13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</row>
    <row r="424" spans="1:11" ht="13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</row>
    <row r="425" spans="1:11" ht="13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</row>
    <row r="426" spans="1:11" ht="13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</row>
    <row r="427" spans="1:11" ht="13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</row>
    <row r="428" spans="1:11" ht="13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</row>
    <row r="429" spans="1:11" ht="13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</row>
    <row r="430" spans="1:11" ht="13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</row>
    <row r="431" spans="1:11" ht="13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</row>
    <row r="432" spans="1:11" ht="13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</row>
    <row r="433" spans="1:11" ht="1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</row>
    <row r="434" spans="1:11" ht="13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</row>
    <row r="435" spans="1:11" ht="13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</row>
    <row r="436" spans="1:11" ht="13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</row>
    <row r="437" spans="1:11" ht="13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</row>
    <row r="438" spans="1:11" ht="13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</row>
    <row r="439" spans="1:11" ht="13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</row>
    <row r="440" spans="1:11" ht="13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</row>
    <row r="441" spans="1:11" ht="13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</row>
    <row r="442" spans="1:11" ht="13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</row>
    <row r="443" spans="1:11" ht="13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</row>
    <row r="444" spans="1:11" ht="13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</row>
    <row r="445" spans="1:11" ht="13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</row>
    <row r="446" spans="1:11" ht="13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</row>
    <row r="447" spans="1:11" ht="13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</row>
    <row r="448" spans="1:11" ht="13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</row>
    <row r="449" spans="1:11" ht="13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</row>
    <row r="450" spans="1:11" ht="13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</row>
    <row r="451" spans="1:11" ht="13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</row>
    <row r="452" spans="1:11" ht="13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</row>
    <row r="453" spans="1:11" ht="1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</row>
    <row r="454" spans="1:11" ht="13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</row>
    <row r="455" spans="1:11" ht="13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</row>
    <row r="456" spans="1:11" ht="13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</row>
    <row r="457" spans="1:11" ht="13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</row>
    <row r="458" spans="1:11" ht="13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</row>
    <row r="459" spans="1:11" ht="13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</row>
    <row r="460" spans="1:11" ht="13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</row>
    <row r="461" spans="1:11" ht="13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</row>
    <row r="462" spans="1:11" ht="13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</row>
    <row r="463" spans="1:11" ht="13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</row>
    <row r="464" spans="1:11" ht="13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</row>
    <row r="465" spans="1:11" ht="13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</row>
    <row r="466" spans="1:11" ht="13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</row>
    <row r="467" spans="1:11" ht="13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</row>
    <row r="468" spans="1:11" ht="13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</row>
    <row r="469" spans="1:11" ht="13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</row>
    <row r="470" spans="1:11" ht="13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</row>
    <row r="471" spans="1:11" ht="13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</row>
    <row r="472" spans="1:11" ht="13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</row>
    <row r="473" spans="1:11" ht="13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</row>
    <row r="474" spans="1:11" ht="13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</row>
    <row r="475" spans="1:11" ht="13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</row>
    <row r="476" spans="1:11" ht="13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</row>
    <row r="477" spans="1:11" ht="13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</row>
    <row r="478" spans="1:11" ht="13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</row>
    <row r="479" spans="1:11" ht="13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</row>
    <row r="480" spans="1:11" ht="13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</row>
    <row r="481" spans="1:11" ht="13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</row>
    <row r="482" spans="1:11" ht="13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</row>
    <row r="483" spans="1:11" ht="13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</row>
    <row r="484" spans="1:11" ht="13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</row>
    <row r="485" spans="1:11" ht="13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</row>
    <row r="486" spans="1:11" ht="13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</row>
    <row r="487" spans="1:11" ht="13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</row>
    <row r="488" spans="1:11" ht="13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</row>
    <row r="489" spans="1:11" ht="13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</row>
    <row r="490" spans="1:11" ht="13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</row>
    <row r="491" spans="1:11" ht="13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</row>
    <row r="492" spans="1:11" ht="13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</row>
    <row r="493" spans="1:11" ht="13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</row>
    <row r="494" spans="1:11" ht="13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</row>
    <row r="495" spans="1:11" ht="13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</row>
    <row r="496" spans="1:11" ht="13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</row>
    <row r="497" spans="1:11" ht="13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</row>
    <row r="498" spans="1:11" ht="13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</row>
    <row r="499" spans="1:11" ht="13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</row>
    <row r="500" spans="1:11" ht="13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</row>
    <row r="501" spans="1:11" ht="13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</row>
    <row r="502" spans="1:11" ht="13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</row>
    <row r="503" spans="1:11" ht="13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</row>
    <row r="504" spans="1:11" ht="13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</row>
    <row r="505" spans="1:11" ht="13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</row>
    <row r="506" spans="1:11" ht="13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</row>
    <row r="507" spans="1:11" ht="13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</row>
    <row r="508" spans="1:11" ht="13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</row>
    <row r="509" spans="1:11" ht="13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</row>
    <row r="510" spans="1:11" ht="13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</row>
    <row r="511" spans="1:11" ht="13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</row>
    <row r="512" spans="1:11" ht="13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</row>
    <row r="513" spans="1:11" ht="13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</row>
    <row r="514" spans="1:11" ht="13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</row>
    <row r="515" spans="1:11" ht="13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</row>
    <row r="516" spans="1:11" ht="13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</row>
    <row r="517" spans="1:11" ht="13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</row>
    <row r="518" spans="1:11" ht="13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</row>
    <row r="519" spans="1:11" ht="13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</row>
    <row r="520" spans="1:11" ht="13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</row>
    <row r="521" spans="1:11" ht="13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</row>
    <row r="522" spans="1:11" ht="13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</row>
    <row r="523" spans="1:11" ht="13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</row>
    <row r="524" spans="1:11" ht="13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</row>
    <row r="525" spans="1:11" ht="13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</row>
    <row r="526" spans="1:11" ht="13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</row>
    <row r="527" spans="1:11" ht="13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</row>
    <row r="528" spans="1:11" ht="13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</row>
    <row r="529" spans="1:11" ht="13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</row>
    <row r="530" spans="1:11" ht="13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</row>
    <row r="531" spans="1:11" ht="13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</row>
    <row r="532" spans="1:11" ht="13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</row>
    <row r="533" spans="1:11" ht="13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</row>
    <row r="534" spans="1:11" ht="13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</row>
    <row r="535" spans="1:11" ht="13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</row>
    <row r="536" spans="1:11" ht="13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</row>
    <row r="537" spans="1:11" ht="13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</row>
    <row r="538" spans="1:11" ht="13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</row>
    <row r="539" spans="1:11" ht="13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</row>
    <row r="540" spans="1:11" ht="13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</row>
    <row r="541" spans="1:11" ht="13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</row>
    <row r="542" spans="1:11" ht="13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</row>
    <row r="543" spans="1:11" ht="13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</row>
    <row r="544" spans="1:11" ht="13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</row>
    <row r="545" spans="1:11" ht="13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</row>
    <row r="546" spans="1:11" ht="13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</row>
    <row r="547" spans="1:11" ht="13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</row>
    <row r="548" spans="1:11" ht="13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</row>
    <row r="549" spans="1:11" ht="13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</row>
    <row r="550" spans="1:11" ht="13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</row>
    <row r="551" spans="1:11" ht="13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</row>
    <row r="552" spans="1:11" ht="13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</row>
    <row r="553" spans="1:11" ht="13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</row>
    <row r="554" spans="1:11" ht="13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</row>
    <row r="555" spans="1:11" ht="13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</row>
    <row r="556" spans="1:11" ht="13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</row>
    <row r="557" spans="1:11" ht="13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</row>
    <row r="558" spans="1:11" ht="13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</row>
    <row r="559" spans="1:11" ht="13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</row>
    <row r="560" spans="1:11" ht="13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</row>
    <row r="561" spans="1:11" ht="13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</row>
    <row r="562" spans="1:11" ht="13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</row>
    <row r="563" spans="1:11" ht="13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</row>
    <row r="564" spans="1:11" ht="13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</row>
    <row r="565" spans="1:11" ht="13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</row>
    <row r="566" spans="1:11" ht="13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</row>
    <row r="567" spans="1:11" ht="13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</row>
    <row r="568" spans="1:11" ht="13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</row>
    <row r="569" spans="1:11" ht="13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</row>
    <row r="570" spans="1:11" ht="13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</row>
    <row r="571" spans="1:11" ht="13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</row>
    <row r="572" spans="1:11" ht="13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</row>
    <row r="573" spans="1:11" ht="13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</row>
    <row r="574" spans="1:11" ht="13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</row>
    <row r="575" spans="1:11" ht="13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</row>
    <row r="576" spans="1:11" ht="13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</row>
    <row r="577" spans="1:11" ht="13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</row>
    <row r="578" spans="1:11" ht="13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</row>
    <row r="579" spans="1:11" ht="13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</row>
    <row r="580" spans="1:11" ht="13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</row>
    <row r="581" spans="1:11" ht="13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</row>
    <row r="582" spans="1:11" ht="13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</row>
    <row r="583" spans="1:11" ht="13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</row>
    <row r="584" spans="1:11" ht="13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</row>
    <row r="585" spans="1:11" ht="13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</row>
    <row r="586" spans="1:11" ht="13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</row>
    <row r="587" spans="1:11" ht="13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</row>
    <row r="588" spans="1:11" ht="13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</row>
    <row r="589" spans="1:11" ht="13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</row>
    <row r="590" spans="1:11" ht="13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</row>
    <row r="591" spans="1:11" ht="13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</row>
    <row r="592" spans="1:11" ht="13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</row>
    <row r="593" spans="1:11" ht="13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</row>
    <row r="594" spans="1:11" ht="13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</row>
    <row r="595" spans="1:11" ht="13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</row>
    <row r="596" spans="1:11" ht="13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</row>
    <row r="597" spans="1:11" ht="13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</row>
    <row r="598" spans="1:11" ht="13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</row>
    <row r="599" spans="1:11" ht="13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</row>
    <row r="600" spans="1:11" ht="13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</row>
    <row r="601" spans="1:11" ht="13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</row>
    <row r="602" spans="1:11" ht="13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</row>
    <row r="603" spans="1:11" ht="13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</row>
    <row r="604" spans="1:11" ht="13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</row>
    <row r="605" spans="1:11" ht="13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</row>
    <row r="606" spans="1:11" ht="13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</row>
    <row r="607" spans="1:11" ht="13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</row>
    <row r="608" spans="1:11" ht="13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</row>
    <row r="609" spans="1:11" ht="13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</row>
    <row r="610" spans="1:11" ht="13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</row>
    <row r="611" spans="1:11" ht="13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</row>
    <row r="612" spans="1:11" ht="13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</row>
    <row r="613" spans="1:11" ht="13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</row>
    <row r="614" spans="1:11" ht="13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</row>
    <row r="615" spans="1:11" ht="13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</row>
    <row r="616" spans="1:11" ht="13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</row>
    <row r="617" spans="1:11" ht="13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</row>
    <row r="618" spans="1:11" ht="13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</row>
    <row r="619" spans="1:11" ht="13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</row>
    <row r="620" spans="1:11" ht="13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</row>
    <row r="621" spans="1:11" ht="13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</row>
    <row r="622" spans="1:11" ht="13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</row>
    <row r="623" spans="1:11" ht="13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</row>
    <row r="624" spans="1:11" ht="13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</row>
    <row r="625" spans="1:11" ht="13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</row>
    <row r="626" spans="1:11" ht="13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</row>
    <row r="627" spans="1:11" ht="13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</row>
    <row r="628" spans="1:11" ht="13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</row>
    <row r="629" spans="1:11" ht="13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</row>
    <row r="630" spans="1:11" ht="13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</row>
    <row r="631" spans="1:11" ht="13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</row>
    <row r="632" spans="1:11" ht="13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</row>
    <row r="633" spans="1:11" ht="13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</row>
    <row r="634" spans="1:11" ht="13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</row>
    <row r="635" spans="1:11" ht="13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</row>
    <row r="636" spans="1:11" ht="13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</row>
    <row r="637" spans="1:11" ht="13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</row>
    <row r="638" spans="1:11" ht="13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</row>
    <row r="639" spans="1:11" ht="13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</row>
    <row r="640" spans="1:11" ht="13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</row>
    <row r="641" spans="1:11" ht="13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</row>
    <row r="642" spans="1:11" ht="13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</row>
    <row r="643" spans="1:11" ht="13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</row>
    <row r="644" spans="1:11" ht="13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</row>
    <row r="645" spans="1:11" ht="13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</row>
    <row r="646" spans="1:11" ht="13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</row>
    <row r="647" spans="1:11" ht="13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</row>
    <row r="648" spans="1:11" ht="13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</row>
    <row r="649" spans="1:11" ht="13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</row>
    <row r="650" spans="1:11" ht="13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</row>
    <row r="651" spans="1:11" ht="13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</row>
    <row r="652" spans="1:11" ht="13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</row>
    <row r="653" spans="1:11" ht="13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</row>
    <row r="654" spans="1:11" ht="13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</row>
    <row r="655" spans="1:11" ht="13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</row>
    <row r="656" spans="1:11" ht="13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</row>
    <row r="657" spans="1:11" ht="13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</row>
    <row r="658" spans="1:11" ht="13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</row>
    <row r="659" spans="1:11" ht="13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</row>
    <row r="660" spans="1:11" ht="13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</row>
    <row r="661" spans="1:11" ht="13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</row>
    <row r="662" spans="1:11" ht="13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</row>
    <row r="663" spans="1:11" ht="13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</row>
    <row r="664" spans="1:11" ht="13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</row>
    <row r="665" spans="1:11" ht="13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</row>
    <row r="666" spans="1:11" ht="13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</row>
    <row r="667" spans="1:11" ht="13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</row>
    <row r="668" spans="1:11" ht="13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</row>
    <row r="669" spans="1:11" ht="13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</row>
    <row r="670" spans="1:11" ht="13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</row>
    <row r="671" spans="1:11" ht="13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</row>
    <row r="672" spans="1:11" ht="13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</row>
    <row r="673" spans="1:11" ht="13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</row>
    <row r="674" spans="1:11" ht="13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</row>
    <row r="675" spans="1:11" ht="13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</row>
    <row r="676" spans="1:11" ht="13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</row>
    <row r="677" spans="1:11" ht="13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</row>
    <row r="678" spans="1:11" ht="13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</row>
    <row r="679" spans="1:11" ht="13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</row>
    <row r="680" spans="1:11" ht="13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</row>
    <row r="681" spans="1:11" ht="13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</row>
    <row r="682" spans="1:11" ht="13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</row>
    <row r="683" spans="1:11" ht="13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</row>
    <row r="684" spans="1:11" ht="13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</row>
    <row r="685" spans="1:11" ht="13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</row>
    <row r="686" spans="1:11" ht="13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</row>
    <row r="687" spans="1:11" ht="13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</row>
    <row r="688" spans="1:11" ht="13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</row>
    <row r="689" spans="1:11" ht="13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</row>
    <row r="690" spans="1:11" ht="13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</row>
    <row r="691" spans="1:11" ht="13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</row>
    <row r="692" spans="1:11" ht="13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</row>
    <row r="693" spans="1:11" ht="13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</row>
    <row r="694" spans="1:11" ht="13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</row>
    <row r="695" spans="1:11" ht="13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</row>
    <row r="696" spans="1:11" ht="13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</row>
    <row r="697" spans="1:11" ht="13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</row>
    <row r="698" spans="1:11" ht="13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</row>
    <row r="699" spans="1:11" ht="13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</row>
    <row r="700" spans="1:11" ht="13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</row>
    <row r="701" spans="1:11" ht="13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</row>
    <row r="702" spans="1:11" ht="13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</row>
    <row r="703" spans="1:11" ht="13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</row>
    <row r="704" spans="1:11" ht="13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</row>
    <row r="705" spans="1:11" ht="13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</row>
    <row r="706" spans="1:11" ht="13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</row>
    <row r="707" spans="1:11" ht="13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</row>
    <row r="708" spans="1:11" ht="13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</row>
    <row r="709" spans="1:11" ht="13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</row>
    <row r="710" spans="1:11" ht="13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</row>
    <row r="711" spans="1:11" ht="13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</row>
    <row r="712" spans="1:11" ht="13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</row>
    <row r="713" spans="1:11" ht="13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</row>
    <row r="714" spans="1:11" ht="13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</row>
    <row r="715" spans="1:11" ht="13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</row>
    <row r="716" spans="1:11" ht="13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</row>
    <row r="717" spans="1:11" ht="13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</row>
    <row r="718" spans="1:11" ht="13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</row>
    <row r="719" spans="1:11" ht="13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</row>
    <row r="720" spans="1:11" ht="13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</row>
    <row r="721" spans="1:11" ht="13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</row>
    <row r="722" spans="1:11" ht="13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</row>
    <row r="723" spans="1:11" ht="13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</row>
    <row r="724" spans="1:11" ht="13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</row>
    <row r="725" spans="1:11" ht="13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</row>
    <row r="726" spans="1:11" ht="13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</row>
    <row r="727" spans="1:11" ht="13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</row>
    <row r="728" spans="1:11" ht="13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</row>
    <row r="729" spans="1:11" ht="13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</row>
    <row r="730" spans="1:11" ht="13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</row>
    <row r="731" spans="1:11" ht="13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</row>
    <row r="732" spans="1:11" ht="13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</row>
    <row r="733" spans="1:11" ht="13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</row>
    <row r="734" spans="1:11" ht="13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</row>
    <row r="735" spans="1:11" ht="13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</row>
    <row r="736" spans="1:11" ht="13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</row>
    <row r="737" spans="1:11" ht="13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</row>
    <row r="738" spans="1:11" ht="13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</row>
    <row r="739" spans="1:11" ht="13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</row>
    <row r="740" spans="1:11" ht="13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</row>
    <row r="741" spans="1:11" ht="13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</row>
    <row r="742" spans="1:11" ht="13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</row>
    <row r="743" spans="1:11" ht="13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</row>
    <row r="744" spans="1:11" ht="13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</row>
    <row r="745" spans="1:11" ht="13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</row>
    <row r="746" spans="1:11" ht="13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</row>
    <row r="747" spans="1:11" ht="13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</row>
    <row r="748" spans="1:11" ht="13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</row>
    <row r="749" spans="1:11" ht="13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</row>
    <row r="750" spans="1:11" ht="13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</row>
    <row r="751" spans="1:11" ht="13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</row>
    <row r="752" spans="1:11" ht="13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</row>
    <row r="753" spans="1:11" ht="13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</row>
    <row r="754" spans="1:11" ht="13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</row>
    <row r="755" spans="1:11" ht="13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</row>
    <row r="756" spans="1:11" ht="13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</row>
    <row r="757" spans="1:11" ht="13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</row>
    <row r="758" spans="1:11" ht="13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</row>
    <row r="759" spans="1:11" ht="13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</row>
    <row r="760" spans="1:11" ht="13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</row>
    <row r="761" spans="1:11" ht="13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</row>
    <row r="762" spans="1:11" ht="13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</row>
    <row r="763" spans="1:11" ht="13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</row>
    <row r="764" spans="1:11" ht="13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</row>
    <row r="765" spans="1:11" ht="13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</row>
    <row r="766" spans="1:11" ht="13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</row>
    <row r="767" spans="1:11" ht="13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</row>
    <row r="768" spans="1:11" ht="13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</row>
    <row r="769" spans="1:11" ht="13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</row>
    <row r="770" spans="1:11" ht="13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</row>
    <row r="771" spans="1:11" ht="13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</row>
    <row r="772" spans="1:11" ht="13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</row>
    <row r="773" spans="1:11" ht="13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</row>
    <row r="774" spans="1:11" ht="13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</row>
    <row r="775" spans="1:11" ht="13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</row>
    <row r="776" spans="1:11" ht="13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</row>
    <row r="777" spans="1:11" ht="13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</row>
    <row r="778" spans="1:11" ht="13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</row>
    <row r="779" spans="1:11" ht="13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</row>
    <row r="780" spans="1:11" ht="13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</row>
    <row r="781" spans="1:11" ht="13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</row>
    <row r="782" spans="1:11" ht="13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</row>
    <row r="783" spans="1:11" ht="13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</row>
    <row r="784" spans="1:11" ht="13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</row>
    <row r="785" spans="1:11" ht="13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</row>
    <row r="786" spans="1:11" ht="13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</row>
    <row r="787" spans="1:11" ht="13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</row>
    <row r="788" spans="1:11" ht="13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</row>
    <row r="789" spans="1:11" ht="13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</row>
    <row r="790" spans="1:11" ht="13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</row>
    <row r="791" spans="1:11" ht="13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</row>
    <row r="792" spans="1:11" ht="13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</row>
    <row r="793" spans="1:11" ht="13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</row>
    <row r="794" spans="1:11" ht="13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</row>
    <row r="795" spans="1:11" ht="13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</row>
    <row r="796" spans="1:11" ht="13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</row>
    <row r="797" spans="1:11" ht="13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</row>
    <row r="798" spans="1:11" ht="13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</row>
    <row r="799" spans="1:11" ht="13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</row>
    <row r="800" spans="1:11" ht="13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</row>
    <row r="801" spans="1:11" ht="13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</row>
    <row r="802" spans="1:11" ht="13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</row>
    <row r="803" spans="1:11" ht="13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</row>
    <row r="804" spans="1:11" ht="13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</row>
    <row r="805" spans="1:11" ht="13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</row>
    <row r="806" spans="1:11" ht="13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</row>
    <row r="807" spans="1:11" ht="13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</row>
    <row r="808" spans="1:11" ht="13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</row>
    <row r="809" spans="1:11" ht="13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</row>
    <row r="810" spans="1:11" ht="13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</row>
    <row r="811" spans="1:11" ht="13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</row>
    <row r="812" spans="1:11" ht="13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</row>
    <row r="813" spans="1:11" ht="13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</row>
    <row r="814" spans="1:11" ht="13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</row>
    <row r="815" spans="1:11" ht="13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</row>
    <row r="816" spans="1:11" ht="13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</row>
    <row r="817" spans="1:11" ht="13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</row>
    <row r="818" spans="1:11" ht="13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</row>
    <row r="819" spans="1:11" ht="13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</row>
    <row r="820" spans="1:11" ht="13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</row>
    <row r="821" spans="1:11" ht="13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</row>
    <row r="822" spans="1:11" ht="13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</row>
    <row r="823" spans="1:11" ht="13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</row>
    <row r="824" spans="1:11" ht="13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</row>
    <row r="825" spans="1:11" ht="13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</row>
    <row r="826" spans="1:11" ht="13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</row>
    <row r="827" spans="1:11" ht="13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</row>
    <row r="828" spans="1:11" ht="13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</row>
    <row r="829" spans="1:11" ht="13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</row>
    <row r="830" spans="1:11" ht="13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</row>
    <row r="831" spans="1:11" ht="13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</row>
    <row r="832" spans="1:11" ht="13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</row>
    <row r="833" spans="1:11" ht="13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</row>
    <row r="834" spans="1:11" ht="13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</row>
    <row r="835" spans="1:11" ht="13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</row>
    <row r="836" spans="1:11" ht="13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</row>
    <row r="837" spans="1:11" ht="13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</row>
    <row r="838" spans="1:11" ht="13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</row>
    <row r="839" spans="1:11" ht="13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</row>
    <row r="840" spans="1:11" ht="13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</row>
    <row r="841" spans="1:11" ht="13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</row>
    <row r="842" spans="1:11" ht="13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</row>
    <row r="843" spans="1:11" ht="13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</row>
    <row r="844" spans="1:11" ht="13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</row>
    <row r="845" spans="1:11" ht="13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</row>
    <row r="846" spans="1:11" ht="13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</row>
    <row r="847" spans="1:11" ht="13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</row>
    <row r="848" spans="1:11" ht="13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</row>
    <row r="849" spans="1:11" ht="13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</row>
    <row r="850" spans="1:11" ht="13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</row>
    <row r="851" spans="1:11" ht="13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</row>
    <row r="852" spans="1:11" ht="13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</row>
    <row r="853" spans="1:11" ht="13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</row>
    <row r="854" spans="1:11" ht="13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</row>
    <row r="855" spans="1:11" ht="13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</row>
    <row r="856" spans="1:11" ht="13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</row>
    <row r="857" spans="1:11" ht="13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</row>
    <row r="858" spans="1:11" ht="13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</row>
    <row r="859" spans="1:11" ht="13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</row>
    <row r="860" spans="1:11" ht="13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</row>
    <row r="861" spans="1:11" ht="13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</row>
    <row r="862" spans="1:11" ht="13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</row>
    <row r="863" spans="1:11" ht="13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</row>
    <row r="864" spans="1:11" ht="13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</row>
    <row r="865" spans="1:11" ht="13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</row>
    <row r="866" spans="1:11" ht="13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</row>
    <row r="867" spans="1:11" ht="13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</row>
    <row r="868" spans="1:11" ht="13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</row>
    <row r="869" spans="1:11" ht="13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</row>
    <row r="870" spans="1:11" ht="13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</row>
    <row r="871" spans="1:11" ht="13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</row>
    <row r="872" spans="1:11" ht="13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</row>
    <row r="873" spans="1:11" ht="13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</row>
    <row r="874" spans="1:11" ht="13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</row>
    <row r="875" spans="1:11" ht="13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</row>
    <row r="876" spans="1:11" ht="13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</row>
    <row r="877" spans="1:11" ht="13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</row>
    <row r="878" spans="1:11" ht="13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</row>
    <row r="879" spans="1:11" ht="13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</row>
    <row r="880" spans="1:11" ht="13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</row>
    <row r="881" spans="1:11" ht="13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</row>
    <row r="882" spans="1:11" ht="13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</row>
    <row r="883" spans="1:11" ht="13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</row>
    <row r="884" spans="1:11" ht="13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</row>
    <row r="885" spans="1:11" ht="13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</row>
    <row r="886" spans="1:11" ht="13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</row>
    <row r="887" spans="1:11" ht="13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</row>
    <row r="888" spans="1:11" ht="13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</row>
    <row r="889" spans="1:11" ht="13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</row>
    <row r="890" spans="1:11" ht="13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</row>
    <row r="891" spans="1:11" ht="13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</row>
    <row r="892" spans="1:11" ht="13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</row>
    <row r="893" spans="1:11" ht="13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</row>
    <row r="894" spans="1:11" ht="13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</row>
    <row r="895" spans="1:11" ht="13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</row>
    <row r="896" spans="1:11" ht="13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</row>
    <row r="897" spans="1:11" ht="13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</row>
    <row r="898" spans="1:11" ht="13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</row>
    <row r="899" spans="1:11" ht="13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</row>
    <row r="900" spans="1:11" ht="13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</row>
    <row r="901" spans="1:11" ht="13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</row>
    <row r="902" spans="1:11" ht="13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</row>
    <row r="903" spans="1:11" ht="13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</row>
    <row r="904" spans="1:11" ht="13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</row>
    <row r="905" spans="1:11" ht="13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</row>
    <row r="906" spans="1:11" ht="13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</row>
    <row r="907" spans="1:11" ht="13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</row>
    <row r="908" spans="1:11" ht="13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</row>
    <row r="909" spans="1:11" ht="13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</row>
    <row r="910" spans="1:11" ht="13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</row>
    <row r="911" spans="1:11" ht="13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</row>
    <row r="912" spans="1:11" ht="13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</row>
    <row r="913" spans="1:11" ht="13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</row>
    <row r="914" spans="1:11" ht="13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</row>
    <row r="915" spans="1:11" ht="13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</row>
    <row r="916" spans="1:11" ht="13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</row>
    <row r="917" spans="1:11" ht="13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</row>
    <row r="918" spans="1:11" ht="13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</row>
    <row r="919" spans="1:11" ht="13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</row>
    <row r="920" spans="1:11" ht="13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</row>
    <row r="921" spans="1:11" ht="13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</row>
    <row r="922" spans="1:11" ht="13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</row>
    <row r="923" spans="1:11" ht="13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</row>
    <row r="924" spans="1:11" ht="13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</row>
    <row r="925" spans="1:11" ht="13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</row>
    <row r="926" spans="1:11" ht="13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</row>
    <row r="927" spans="1:11" ht="13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</row>
    <row r="928" spans="1:11" ht="13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</row>
    <row r="929" spans="1:11" ht="13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</row>
    <row r="930" spans="1:11" ht="13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</row>
    <row r="931" spans="1:11" ht="13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</row>
    <row r="932" spans="1:11" ht="13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</row>
    <row r="933" spans="1:11" ht="13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</row>
    <row r="934" spans="1:11" ht="13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</row>
    <row r="935" spans="1:11" ht="13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</row>
    <row r="936" spans="1:11" ht="13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</row>
    <row r="937" spans="1:11" ht="13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</row>
    <row r="938" spans="1:11" ht="13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</row>
    <row r="939" spans="1:11" ht="13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</row>
    <row r="940" spans="1:11" ht="13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</row>
    <row r="941" spans="1:11" ht="13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</row>
    <row r="942" spans="1:11" ht="13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</row>
    <row r="943" spans="1:11" ht="13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</row>
    <row r="944" spans="1:11" ht="13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</row>
    <row r="945" spans="1:11" ht="13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</row>
    <row r="946" spans="1:11" ht="13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</row>
    <row r="947" spans="1:11" ht="13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</row>
    <row r="948" spans="1:11" ht="13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</row>
    <row r="949" spans="1:11" ht="13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</row>
    <row r="950" spans="1:11" ht="13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</row>
    <row r="951" spans="1:11" ht="13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</row>
    <row r="952" spans="1:11" ht="13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</row>
    <row r="953" spans="1:11" ht="13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</row>
    <row r="954" spans="1:11" ht="13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</row>
    <row r="955" spans="1:11" ht="13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</row>
    <row r="956" spans="1:11" ht="13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</row>
    <row r="957" spans="1:11" ht="13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</row>
    <row r="958" spans="1:11" ht="13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</row>
    <row r="959" spans="1:11" ht="13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</row>
    <row r="960" spans="1:11" ht="13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</row>
    <row r="961" spans="1:11" ht="13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</row>
    <row r="962" spans="1:11" ht="13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</row>
    <row r="963" spans="1:11" ht="13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</row>
    <row r="964" spans="1:11" ht="13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</row>
    <row r="965" spans="1:11" ht="13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</row>
    <row r="966" spans="1:11" ht="13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</row>
    <row r="967" spans="1:11" ht="13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</row>
    <row r="968" spans="1:11" ht="13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</row>
    <row r="969" spans="1:11" ht="13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</row>
    <row r="970" spans="1:11" ht="13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</row>
    <row r="971" spans="1:11" ht="13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</row>
    <row r="972" spans="1:11" ht="13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</row>
    <row r="973" spans="1:11" ht="13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</row>
    <row r="974" spans="1:11" ht="13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</row>
    <row r="975" spans="1:11" ht="13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</row>
    <row r="976" spans="1:11" ht="13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</row>
    <row r="977" spans="1:11" ht="13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</row>
    <row r="978" spans="1:11" ht="13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</row>
    <row r="979" spans="1:11" ht="13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</row>
    <row r="980" spans="1:11" ht="13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</row>
    <row r="981" spans="1:11" ht="13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</row>
    <row r="982" spans="1:11" ht="13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</row>
    <row r="983" spans="1:11" ht="13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</row>
    <row r="984" spans="1:11" ht="13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</row>
    <row r="985" spans="1:11" ht="13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</row>
    <row r="986" spans="1:11" ht="13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</row>
    <row r="987" spans="1:11" ht="13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</row>
    <row r="988" spans="1:11" ht="13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</row>
    <row r="989" spans="1:11" ht="13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</row>
    <row r="990" spans="1:11" ht="13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</row>
    <row r="991" spans="1:11" ht="13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</row>
    <row r="992" spans="1:11" ht="13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</row>
    <row r="993" spans="1:11" ht="13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</row>
    <row r="994" spans="1:11" ht="13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</row>
    <row r="995" spans="1:11" ht="13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</row>
    <row r="996" spans="1:11" ht="13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</row>
    <row r="997" spans="1:11" ht="13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</row>
    <row r="998" spans="1:11" ht="13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</row>
    <row r="999" spans="1:11" ht="13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</row>
    <row r="1000" spans="1:11" ht="13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</row>
  </sheetData>
  <mergeCells count="2">
    <mergeCell ref="B3:H3"/>
    <mergeCell ref="F37:G38"/>
  </mergeCells>
  <hyperlinks>
    <hyperlink ref="F37" r:id="rId1" xr:uid="{00000000-0004-0000-0600-00000000000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📅 Schichtplan</vt:lpstr>
      <vt:lpstr>Monatsübersicht</vt:lpstr>
      <vt:lpstr>👥 Mitarbeiter</vt:lpstr>
      <vt:lpstr>⏰ Schichten</vt:lpstr>
      <vt:lpstr>🏢 Abteilungen</vt:lpstr>
      <vt:lpstr>📊 Statistiken</vt:lpstr>
      <vt:lpstr>🔍 Nostradamus Vorschau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anja.weigl1395@icloud.com</cp:lastModifiedBy>
  <dcterms:created xsi:type="dcterms:W3CDTF">2025-08-19T12:28:13Z</dcterms:created>
  <dcterms:modified xsi:type="dcterms:W3CDTF">2025-08-19T12:28:13Z</dcterms:modified>
</cp:coreProperties>
</file>